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drawings/drawing19.xml" ContentType="application/vnd.openxmlformats-officedocument.drawingml.chartshapes+xml"/>
  <Override PartName="/xl/drawings/drawing29.xml" ContentType="application/vnd.openxmlformats-officedocument.drawingml.chartshapes+xml"/>
  <Override PartName="/xl/drawings/drawing30.xml" ContentType="application/vnd.openxmlformats-officedocument.drawingml.chartshapes+xml"/>
  <Override PartName="/xl/drawings/drawing47.xml" ContentType="application/vnd.openxmlformats-officedocument.drawingml.chartshapes+xml"/>
  <Override PartName="/xl/drawings/drawing24.xml" ContentType="application/vnd.openxmlformats-officedocument.drawingml.chartshapes+xml"/>
  <Override PartName="/xl/drawings/drawing38.xml" ContentType="application/vnd.openxmlformats-officedocument.drawingml.chartshapes+xml"/>
  <Override PartName="/xl/workbook.xml" ContentType="application/vnd.openxmlformats-officedocument.spreadsheetml.sheet.main+xml"/>
  <Override PartName="/xl/worksheets/sheet10.xml" ContentType="application/vnd.openxmlformats-officedocument.spreadsheetml.worksheet+xml"/>
  <Override PartName="/xl/charts/chart43.xml" ContentType="application/vnd.openxmlformats-officedocument.drawingml.chart+xml"/>
  <Override PartName="/xl/drawings/drawing54.xml" ContentType="application/vnd.openxmlformats-officedocument.drawing+xml"/>
  <Override PartName="/xl/drawings/drawing53.xml" ContentType="application/vnd.openxmlformats-officedocument.drawing+xml"/>
  <Override PartName="/xl/charts/chart42.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55.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harts/chart44.xml" ContentType="application/vnd.openxmlformats-officedocument.drawingml.chart+xml"/>
  <Override PartName="/xl/drawings/drawing56.xml" ContentType="application/vnd.openxmlformats-officedocument.drawing+xml"/>
  <Override PartName="/xl/drawings/drawing52.xml" ContentType="application/vnd.openxmlformats-officedocument.drawing+xml"/>
  <Override PartName="/xl/drawings/drawing51.xml" ContentType="application/vnd.openxmlformats-officedocument.drawing+xml"/>
  <Override PartName="/xl/charts/colors24.xml" ContentType="application/vnd.ms-office.chartcolorstyle+xml"/>
  <Override PartName="/xl/charts/colors22.xml" ContentType="application/vnd.ms-office.chartcolorstyle+xml"/>
  <Override PartName="/xl/charts/style22.xml" ContentType="application/vnd.ms-office.chartstyle+xml"/>
  <Override PartName="/xl/charts/chart39.xml" ContentType="application/vnd.openxmlformats-officedocument.drawingml.chart+xml"/>
  <Override PartName="/xl/drawings/drawing49.xml" ContentType="application/vnd.openxmlformats-officedocument.drawing+xml"/>
  <Override PartName="/xl/drawings/drawing50.xml" ContentType="application/vnd.openxmlformats-officedocument.drawing+xml"/>
  <Override PartName="/xl/charts/chart40.xml" ContentType="application/vnd.openxmlformats-officedocument.drawingml.chart+xml"/>
  <Override PartName="/xl/charts/style23.xml" ContentType="application/vnd.ms-office.chartstyle+xml"/>
  <Override PartName="/xl/charts/colors23.xml" ContentType="application/vnd.ms-office.chartcolorstyle+xml"/>
  <Override PartName="/xl/charts/chart41.xml" ContentType="application/vnd.openxmlformats-officedocument.drawingml.chart+xml"/>
  <Override PartName="/xl/charts/style24.xml" ContentType="application/vnd.ms-office.chartstyle+xml"/>
  <Override PartName="/xl/drawings/drawing48.xml" ContentType="application/vnd.openxmlformats-officedocument.drawing+xml"/>
  <Override PartName="/xl/worksheets/sheet4.xml" ContentType="application/vnd.openxmlformats-officedocument.spreadsheetml.worksheet+xml"/>
  <Override PartName="/xl/charts/colors21.xml" ContentType="application/vnd.ms-office.chartcolorstyle+xml"/>
  <Override PartName="/xl/charts/chart28.xml" ContentType="application/vnd.openxmlformats-officedocument.drawingml.chart+xml"/>
  <Override PartName="/xl/drawings/drawing36.xml" ContentType="application/vnd.openxmlformats-officedocument.drawing+xml"/>
  <Override PartName="/xl/drawings/drawing35.xml" ContentType="application/vnd.openxmlformats-officedocument.drawing+xml"/>
  <Override PartName="/xl/drawings/drawing37.xml" ContentType="application/vnd.openxmlformats-officedocument.drawing+xml"/>
  <Override PartName="/xl/charts/chart29.xml" ContentType="application/vnd.openxmlformats-officedocument.drawingml.chart+xml"/>
  <Override PartName="/xl/charts/style15.xml" ContentType="application/vnd.ms-office.chartstyle+xml"/>
  <Override PartName="/xl/drawings/drawing40.xml" ContentType="application/vnd.openxmlformats-officedocument.drawing+xml"/>
  <Override PartName="/xl/drawings/drawing39.xml" ContentType="application/vnd.openxmlformats-officedocument.drawing+xml"/>
  <Override PartName="/xl/worksheets/sheet5.xml" ContentType="application/vnd.openxmlformats-officedocument.spreadsheetml.worksheet+xml"/>
  <Override PartName="/xl/charts/colors15.xml" ContentType="application/vnd.ms-office.chartcolorstyle+xml"/>
  <Override PartName="/xl/charts/chart27.xml" ContentType="application/vnd.openxmlformats-officedocument.drawingml.chart+xml"/>
  <Override PartName="/xl/drawings/drawing34.xml" ContentType="application/vnd.openxmlformats-officedocument.drawing+xml"/>
  <Override PartName="/xl/worksheets/sheet1.xml" ContentType="application/vnd.openxmlformats-officedocument.spreadsheetml.worksheet+xml"/>
  <Override PartName="/xl/worksheets/sheet6.xml" ContentType="application/vnd.openxmlformats-officedocument.spreadsheetml.worksheet+xml"/>
  <Override PartName="/xl/charts/colors13.xml" ContentType="application/vnd.ms-office.chartcolorstyle+xml"/>
  <Override PartName="/xl/charts/style13.xml" ContentType="application/vnd.ms-office.chartstyle+xml"/>
  <Override PartName="/xl/charts/chart24.xml" ContentType="application/vnd.openxmlformats-officedocument.drawingml.chart+xml"/>
  <Override PartName="/xl/drawings/drawing31.xml" ContentType="application/vnd.openxmlformats-officedocument.drawing+xml"/>
  <Override PartName="/xl/drawings/drawing32.xml" ContentType="application/vnd.openxmlformats-officedocument.drawing+xml"/>
  <Override PartName="/xl/charts/chart2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33.xml" ContentType="application/vnd.openxmlformats-officedocument.drawing+xml"/>
  <Override PartName="/xl/charts/chart30.xml" ContentType="application/vnd.openxmlformats-officedocument.drawingml.chart+xml"/>
  <Override PartName="/xl/drawings/drawing41.xml" ContentType="application/vnd.openxmlformats-officedocument.drawing+xml"/>
  <Override PartName="/xl/charts/chart31.xml" ContentType="application/vnd.openxmlformats-officedocument.drawingml.chart+xml"/>
  <Override PartName="/xl/drawings/drawing45.xml" ContentType="application/vnd.openxmlformats-officedocument.drawing+xml"/>
  <Override PartName="/xl/charts/colors19.xml" ContentType="application/vnd.ms-office.chartcolorstyle+xml"/>
  <Override PartName="/xl/charts/style19.xml" ContentType="application/vnd.ms-office.chartstyle+xml"/>
  <Override PartName="/xl/charts/chart36.xml" ContentType="application/vnd.openxmlformats-officedocument.drawingml.chart+xml"/>
  <Override PartName="/xl/charts/chart37.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46.xml" ContentType="application/vnd.openxmlformats-officedocument.drawing+xml"/>
  <Override PartName="/xl/charts/chart38.xml" ContentType="application/vnd.openxmlformats-officedocument.drawingml.chart+xml"/>
  <Override PartName="/xl/charts/style21.xml" ContentType="application/vnd.ms-office.chartstyle+xml"/>
  <Override PartName="/xl/charts/colors18.xml" ContentType="application/vnd.ms-office.chartcolorstyle+xml"/>
  <Override PartName="/xl/charts/style18.xml" ContentType="application/vnd.ms-office.chartstyle+xml"/>
  <Override PartName="/xl/charts/chart35.xml" ContentType="application/vnd.openxmlformats-officedocument.drawingml.chart+xml"/>
  <Override PartName="/xl/charts/chart33.xml" ContentType="application/vnd.openxmlformats-officedocument.drawingml.chart+xml"/>
  <Override PartName="/xl/drawings/drawing43.xml" ContentType="application/vnd.openxmlformats-officedocument.drawing+xml"/>
  <Override PartName="/xl/charts/chart32.xml" ContentType="application/vnd.openxmlformats-officedocument.drawingml.chart+xml"/>
  <Override PartName="/xl/drawings/drawing42.xml" ContentType="application/vnd.openxmlformats-officedocument.drawing+xml"/>
  <Override PartName="/xl/charts/style16.xml" ContentType="application/vnd.ms-office.chartstyle+xml"/>
  <Override PartName="/xl/charts/colors16.xml" ContentType="application/vnd.ms-office.chartcolorstyle+xml"/>
  <Override PartName="/xl/charts/chart3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44.xml" ContentType="application/vnd.openxmlformats-officedocument.drawing+xml"/>
  <Override PartName="/xl/worksheets/sheet7.xml" ContentType="application/vnd.openxmlformats-officedocument.spreadsheetml.worksheet+xml"/>
  <Override PartName="/xl/charts/chart26.xml" ContentType="application/vnd.openxmlformats-officedocument.drawingml.chart+xml"/>
  <Override PartName="/xl/charts/style12.xml" ContentType="application/vnd.ms-office.chartstyle+xml"/>
  <Override PartName="/xl/drawings/drawing1.xml" ContentType="application/vnd.openxmlformats-officedocument.drawing+xml"/>
  <Override PartName="/xl/worksheets/sheet68.xml" ContentType="application/vnd.openxmlformats-officedocument.spreadsheetml.worksheet+xml"/>
  <Override PartName="/xl/worksheets/sheet67.xml" ContentType="application/vnd.openxmlformats-officedocument.spreadsheetml.worksheet+xml"/>
  <Override PartName="/xl/worksheets/sheet66.xml" ContentType="application/vnd.openxmlformats-officedocument.spreadsheetml.worksheet+xml"/>
  <Override PartName="/xl/worksheets/sheet65.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2.xml" ContentType="application/vnd.openxmlformats-officedocument.spreadsheetml.worksheet+xml"/>
  <Override PartName="/xl/charts/colors12.xml" ContentType="application/vnd.ms-office.chartcolorstyle+xml"/>
  <Override PartName="/xl/drawings/drawing6.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9.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olors1.xml" ContentType="application/vnd.ms-office.chartcolorstyle+xml"/>
  <Override PartName="/xl/charts/style1.xml" ContentType="application/vnd.ms-office.chartstyle+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worksheets/sheet64.xml" ContentType="application/vnd.openxmlformats-officedocument.spreadsheetml.worksheet+xml"/>
  <Override PartName="/xl/worksheets/sheet63.xml" ContentType="application/vnd.openxmlformats-officedocument.spreadsheetml.worksheet+xml"/>
  <Override PartName="/xl/worksheets/sheet62.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52.xml" ContentType="application/vnd.openxmlformats-officedocument.spreadsheetml.worksheet+xml"/>
  <Override PartName="/xl/worksheets/sheet51.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1.xml" ContentType="application/vnd.openxmlformats-officedocument.spreadsheetml.worksheet+xml"/>
  <Override PartName="/xl/worksheets/sheet60.xml" ContentType="application/vnd.openxmlformats-officedocument.spreadsheetml.worksheet+xml"/>
  <Override PartName="/xl/worksheets/sheet59.xml" ContentType="application/vnd.openxmlformats-officedocument.spreadsheetml.worksheet+xml"/>
  <Override PartName="/xl/worksheets/sheet58.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48.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drawings/drawing9.xml" ContentType="application/vnd.openxmlformats-officedocument.drawing+xml"/>
  <Override PartName="/xl/drawings/drawing7.xml" ContentType="application/vnd.openxmlformats-officedocument.drawing+xml"/>
  <Override PartName="/xl/charts/style5.xml" ContentType="application/vnd.ms-office.chartstyle+xml"/>
  <Override PartName="/xl/drawings/drawing23.xml" ContentType="application/vnd.openxmlformats-officedocument.drawing+xml"/>
  <Override PartName="/xl/charts/chart14.xml" ContentType="application/vnd.openxmlformats-officedocument.drawingml.chart+xml"/>
  <Override PartName="/xl/drawings/drawing18.xml" ContentType="application/vnd.openxmlformats-officedocument.drawing+xml"/>
  <Override PartName="/xl/charts/colors9.xml" ContentType="application/vnd.ms-office.chartcolorstyle+xml"/>
  <Override PartName="/xl/charts/colors3.xml" ContentType="application/vnd.ms-office.chartcolorstyle+xml"/>
  <Override PartName="/xl/charts/style6.xml" ContentType="application/vnd.ms-office.chartstyle+xml"/>
  <Override PartName="/xl/charts/chart19.xml" ContentType="application/vnd.openxmlformats-officedocument.drawingml.chart+xml"/>
  <Override PartName="/xl/charts/style10.xml" ContentType="application/vnd.ms-office.chartstyle+xml"/>
  <Override PartName="/xl/charts/colors5.xml" ContentType="application/vnd.ms-office.chartcolorstyle+xml"/>
  <Override PartName="/xl/charts/colors6.xml" ContentType="application/vnd.ms-office.chartcolorstyle+xml"/>
  <Override PartName="/xl/worksheets/sheet8.xml" ContentType="application/vnd.openxmlformats-officedocument.spreadsheetml.worksheet+xml"/>
  <Override PartName="/xl/charts/colors10.xml" ContentType="application/vnd.ms-office.chartcolorstyle+xml"/>
  <Override PartName="/xl/charts/style9.xml" ContentType="application/vnd.ms-office.chartstyle+xml"/>
  <Override PartName="/xl/charts/chart18.xml" ContentType="application/vnd.openxmlformats-officedocument.drawingml.chart+xml"/>
  <Override PartName="/xl/drawings/drawing15.xml" ContentType="application/vnd.openxmlformats-officedocument.drawing+xml"/>
  <Override PartName="/xl/drawings/drawing13.xml" ContentType="application/vnd.openxmlformats-officedocument.drawing+xml"/>
  <Override PartName="/xl/drawings/drawing21.xml" ContentType="application/vnd.openxmlformats-officedocument.drawing+xml"/>
  <Override PartName="/xl/drawings/drawing14.xml" ContentType="application/vnd.openxmlformats-officedocument.drawing+xml"/>
  <Override PartName="/xl/charts/chart13.xml" ContentType="application/vnd.openxmlformats-officedocument.drawingml.chart+xml"/>
  <Override PartName="/xl/charts/chart17.xml" ContentType="application/vnd.openxmlformats-officedocument.drawingml.chart+xml"/>
  <Override PartName="/xl/charts/colors4.xml" ContentType="application/vnd.ms-office.chartcolorstyle+xml"/>
  <Override PartName="/xl/charts/style4.xml" ContentType="application/vnd.ms-office.chartstyle+xml"/>
  <Override PartName="/xl/drawings/drawing22.xml" ContentType="application/vnd.openxmlformats-officedocument.drawing+xml"/>
  <Override PartName="/xl/drawings/drawing12.xml" ContentType="application/vnd.openxmlformats-officedocument.drawing+xml"/>
  <Override PartName="/xl/drawings/drawing20.xml" ContentType="application/vnd.openxmlformats-officedocument.drawing+xml"/>
  <Override PartName="/xl/charts/chart12.xml" ContentType="application/vnd.openxmlformats-officedocument.drawingml.chart+xml"/>
  <Override PartName="/xl/drawings/drawing25.xml" ContentType="application/vnd.openxmlformats-officedocument.drawing+xml"/>
  <Override PartName="/xl/worksheets/sheet9.xml" ContentType="application/vnd.openxmlformats-officedocument.spreadsheetml.worksheet+xml"/>
  <Override PartName="/xl/charts/chart23.xml" ContentType="application/vnd.openxmlformats-officedocument.drawingml.chart+xml"/>
  <Override PartName="/xl/charts/colors7.xml" ContentType="application/vnd.ms-office.chartcolorstyle+xml"/>
  <Override PartName="/xl/charts/colors2.xml" ContentType="application/vnd.ms-office.chartcolorstyle+xml"/>
  <Override PartName="/xl/charts/style7.xml" ContentType="application/vnd.ms-office.chartstyle+xml"/>
  <Override PartName="/xl/drawings/drawing27.xml" ContentType="application/vnd.openxmlformats-officedocument.drawing+xml"/>
  <Override PartName="/xl/charts/chart20.xml" ContentType="application/vnd.openxmlformats-officedocument.drawingml.chart+xml"/>
  <Override PartName="/xl/drawings/drawing28.xml" ContentType="application/vnd.openxmlformats-officedocument.drawing+xml"/>
  <Override PartName="/xl/charts/chart16.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charts/style2.xml" ContentType="application/vnd.ms-office.chartstyle+xml"/>
  <Override PartName="/xl/charts/colors11.xml" ContentType="application/vnd.ms-office.chartcolorstyle+xml"/>
  <Override PartName="/xl/charts/style8.xml" ContentType="application/vnd.ms-office.chartstyle+xml"/>
  <Override PartName="/xl/charts/style11.xml" ContentType="application/vnd.ms-office.chartstyle+xml"/>
  <Override PartName="/xl/charts/chart11.xml" ContentType="application/vnd.openxmlformats-officedocument.drawingml.chart+xml"/>
  <Override PartName="/xl/charts/style3.xml" ContentType="application/vnd.ms-office.chartstyle+xml"/>
  <Override PartName="/xl/charts/chart21.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olors8.xml" ContentType="application/vnd.ms-office.chartcolorstyle+xml"/>
  <Override PartName="/xl/charts/chart22.xml" ContentType="application/vnd.openxmlformats-officedocument.drawingml.chart+xml"/>
  <Override PartName="/xl/drawings/drawing16.xml" ContentType="application/vnd.openxmlformats-officedocument.drawing+xml"/>
  <Override PartName="/xl/drawings/drawing26.xml" ContentType="application/vnd.openxmlformats-officedocument.drawing+xml"/>
  <Override PartName="/xl/drawings/drawing17.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defaultThemeVersion="166925"/>
  <xr:revisionPtr revIDLastSave="0" documentId="13_ncr:1_{D111F4EC-9A35-4B7A-85D4-17889D6CB598}" xr6:coauthVersionLast="36" xr6:coauthVersionMax="36" xr10:uidLastSave="{00000000-0000-0000-0000-000000000000}"/>
  <bookViews>
    <workbookView xWindow="0" yWindow="0" windowWidth="20490" windowHeight="9015" tabRatio="763" xr2:uid="{AFD1D5C9-9986-469B-8203-39D5BB3A6A68}"/>
  </bookViews>
  <sheets>
    <sheet name="概況_ﾐﾆ・ｲﾝﾌｫﾒｰｼｮﾝ " sheetId="84" r:id="rId1"/>
    <sheet name="気象概況" sheetId="85" r:id="rId2"/>
    <sheet name="早見表" sheetId="3" r:id="rId3"/>
    <sheet name="計算式" sheetId="4" r:id="rId4"/>
    <sheet name="人口_表１" sheetId="5" r:id="rId5"/>
    <sheet name="表２" sheetId="8" r:id="rId6"/>
    <sheet name="表３" sheetId="10" r:id="rId7"/>
    <sheet name="表４" sheetId="14" r:id="rId8"/>
    <sheet name="表５" sheetId="13" r:id="rId9"/>
    <sheet name="表６" sheetId="15" r:id="rId10"/>
    <sheet name="表７" sheetId="16" r:id="rId11"/>
    <sheet name="表８" sheetId="17" r:id="rId12"/>
    <sheet name="表９" sheetId="18" r:id="rId13"/>
    <sheet name="表10" sheetId="19" r:id="rId14"/>
    <sheet name="表11" sheetId="20" r:id="rId15"/>
    <sheet name="産業_表12" sheetId="22" r:id="rId16"/>
    <sheet name="表13" sheetId="23" r:id="rId17"/>
    <sheet name="表14" sheetId="24" r:id="rId18"/>
    <sheet name="表15" sheetId="25" r:id="rId19"/>
    <sheet name="表15　産業分類新旧対照" sheetId="26" r:id="rId20"/>
    <sheet name="表16" sheetId="27" r:id="rId21"/>
    <sheet name="表17" sheetId="86" r:id="rId22"/>
    <sheet name="表18" sheetId="29" r:id="rId23"/>
    <sheet name="表19" sheetId="30" r:id="rId24"/>
    <sheet name="表20" sheetId="31" r:id="rId25"/>
    <sheet name="表21" sheetId="32" r:id="rId26"/>
    <sheet name="表22" sheetId="33" r:id="rId27"/>
    <sheet name="表23" sheetId="35" r:id="rId28"/>
    <sheet name="表24" sheetId="36" r:id="rId29"/>
    <sheet name="表25" sheetId="38" r:id="rId30"/>
    <sheet name="表26" sheetId="39" r:id="rId31"/>
    <sheet name="表27" sheetId="40" r:id="rId32"/>
    <sheet name="土地_表28" sheetId="41" r:id="rId33"/>
    <sheet name="表29" sheetId="42" r:id="rId34"/>
    <sheet name="表30" sheetId="43" r:id="rId35"/>
    <sheet name="住宅_表31" sheetId="45" r:id="rId36"/>
    <sheet name="表32" sheetId="46" r:id="rId37"/>
    <sheet name="公園_表33" sheetId="47" r:id="rId38"/>
    <sheet name="表34" sheetId="48" r:id="rId39"/>
    <sheet name="上・下水道_表35" sheetId="49" r:id="rId40"/>
    <sheet name="上・下水道_表36" sheetId="50" r:id="rId41"/>
    <sheet name="治安_表37" sheetId="51" r:id="rId42"/>
    <sheet name="表38" sheetId="52" r:id="rId43"/>
    <sheet name="表39" sheetId="53" r:id="rId44"/>
    <sheet name="運輸_表40" sheetId="54" r:id="rId45"/>
    <sheet name="表40_2" sheetId="55" r:id="rId46"/>
    <sheet name="表41" sheetId="56" r:id="rId47"/>
    <sheet name="表42" sheetId="57" r:id="rId48"/>
    <sheet name="環境・衛生_表43" sheetId="58" r:id="rId49"/>
    <sheet name="表44" sheetId="59" r:id="rId50"/>
    <sheet name="福祉_表45" sheetId="60" r:id="rId51"/>
    <sheet name="表46" sheetId="61" r:id="rId52"/>
    <sheet name="表47" sheetId="62" r:id="rId53"/>
    <sheet name="表48" sheetId="63" r:id="rId54"/>
    <sheet name="表49" sheetId="64" r:id="rId55"/>
    <sheet name="表50" sheetId="65" r:id="rId56"/>
    <sheet name="表51" sheetId="66" r:id="rId57"/>
    <sheet name="教育_表52" sheetId="67" r:id="rId58"/>
    <sheet name="表53" sheetId="68" r:id="rId59"/>
    <sheet name="表54" sheetId="87" r:id="rId60"/>
    <sheet name="表55" sheetId="71" r:id="rId61"/>
    <sheet name="表56" sheetId="72" r:id="rId62"/>
    <sheet name="表57" sheetId="73" r:id="rId63"/>
    <sheet name="表58" sheetId="74" r:id="rId64"/>
    <sheet name="表59" sheetId="88" r:id="rId65"/>
    <sheet name="選挙_表60" sheetId="76" r:id="rId66"/>
    <sheet name="表61" sheetId="77" r:id="rId67"/>
    <sheet name="財政_表62" sheetId="78" r:id="rId68"/>
    <sheet name="表63" sheetId="79" r:id="rId69"/>
    <sheet name="表64" sheetId="80" r:id="rId70"/>
    <sheet name="表65" sheetId="81" r:id="rId71"/>
    <sheet name="職員_表66" sheetId="82" r:id="rId72"/>
  </sheets>
  <definedNames>
    <definedName name="__123Graph_A財政力" hidden="1">#REF!</definedName>
    <definedName name="__123Graph_B財政力" hidden="1">#REF!</definedName>
    <definedName name="__123Graph_C財政力" hidden="1">#REF!</definedName>
    <definedName name="__123Graph_D財政力" hidden="1">#REF!</definedName>
    <definedName name="__123Graph_E財政力" hidden="1">#REF!</definedName>
    <definedName name="__123Graph_F財政力" hidden="1">#REF!</definedName>
    <definedName name="__123Graph_LBL_A財政力" hidden="1">#REF!</definedName>
    <definedName name="__123Graph_LBL_F財政力" hidden="1">#REF!</definedName>
    <definedName name="__123Graph_X財政力" hidden="1">#REF!</definedName>
    <definedName name="_xlnm._FilterDatabase" localSheetId="15" hidden="1">産業_表12!$A$1:$I$21</definedName>
    <definedName name="_xlnm._FilterDatabase" localSheetId="5" hidden="1">表２!$A$5:$F$306</definedName>
    <definedName name="_xlnm._FilterDatabase" localSheetId="7" hidden="1">表４!$A$5:$D$317</definedName>
    <definedName name="_xlnm.Print_Area" localSheetId="44">運輸_表40!$A$1:$N$156</definedName>
    <definedName name="_xlnm.Print_Area" localSheetId="0">'概況_ﾐﾆ・ｲﾝﾌｫﾒｰｼｮﾝ '!$A$1:$L$116</definedName>
    <definedName name="_xlnm.Print_Area" localSheetId="48">環境・衛生_表43!$A$1:$Q$46</definedName>
    <definedName name="_xlnm.Print_Area" localSheetId="1">気象概況!$A$1:$K$43</definedName>
    <definedName name="_xlnm.Print_Area" localSheetId="57">教育_表52!$A$1:$L$108</definedName>
    <definedName name="_xlnm.Print_Area" localSheetId="3">計算式!$A$1:$B$179</definedName>
    <definedName name="_xlnm.Print_Area" localSheetId="37">公園_表33!$A$1:$M$64</definedName>
    <definedName name="_xlnm.Print_Area" localSheetId="67">財政_表62!$A$1:$E$55</definedName>
    <definedName name="_xlnm.Print_Area" localSheetId="15">産業_表12!$A$1:$I$44</definedName>
    <definedName name="_xlnm.Print_Area" localSheetId="41">治安_表37!$A$1:$E$53</definedName>
    <definedName name="_xlnm.Print_Area" localSheetId="35">住宅_表31!$A$1:$H$51</definedName>
    <definedName name="_xlnm.Print_Area" localSheetId="39">上・下水道_表35!$A$1:$K$68</definedName>
    <definedName name="_xlnm.Print_Area" localSheetId="40">上・下水道_表36!$A$1:$I$46</definedName>
    <definedName name="_xlnm.Print_Area" localSheetId="71">職員_表66!$A$1:$M$66</definedName>
    <definedName name="_xlnm.Print_Area" localSheetId="4">人口_表１!$A$1:$E$25</definedName>
    <definedName name="_xlnm.Print_Area" localSheetId="2">早見表!$A$1:$E$58</definedName>
    <definedName name="_xlnm.Print_Area" localSheetId="32">土地_表28!$A$1:$I$75</definedName>
    <definedName name="_xlnm.Print_Area" localSheetId="16">表13!$A$1:$J$45</definedName>
    <definedName name="_xlnm.Print_Area" localSheetId="17">表14!$A$1:$K$54</definedName>
    <definedName name="_xlnm.Print_Area" localSheetId="18">表15!$A$1:$K$51</definedName>
    <definedName name="_xlnm.Print_Area" localSheetId="20">表16!$A$1:$H$63</definedName>
    <definedName name="_xlnm.Print_Area" localSheetId="22">表18!$A$1:$D$32</definedName>
    <definedName name="_xlnm.Print_Area" localSheetId="23">表19!$A$1:$E$43</definedName>
    <definedName name="_xlnm.Print_Area" localSheetId="24">表20!$A$1:$H$42</definedName>
    <definedName name="_xlnm.Print_Area" localSheetId="25">表21!$A$1:$L$63</definedName>
    <definedName name="_xlnm.Print_Area" localSheetId="26">表22!$A$1:$L$54</definedName>
    <definedName name="_xlnm.Print_Area" localSheetId="27">表23!$A$1:$J$38</definedName>
    <definedName name="_xlnm.Print_Area" localSheetId="28">表24!$A$1:$K$57</definedName>
    <definedName name="_xlnm.Print_Area" localSheetId="29">表25!$A$1:$G$50</definedName>
    <definedName name="_xlnm.Print_Area" localSheetId="30">表26!$A$1:$D$51</definedName>
    <definedName name="_xlnm.Print_Area" localSheetId="31">表27!$A$1:$N$69</definedName>
    <definedName name="_xlnm.Print_Area" localSheetId="33">表29!$A$1:$L$50</definedName>
    <definedName name="_xlnm.Print_Area" localSheetId="6">表３!$A$1:$G$39</definedName>
    <definedName name="_xlnm.Print_Area" localSheetId="34">表30!$A$1:$O$33</definedName>
    <definedName name="_xlnm.Print_Area" localSheetId="36">表32!$A$1:$M$61</definedName>
    <definedName name="_xlnm.Print_Area" localSheetId="38">表34!$A$1:$C$45</definedName>
    <definedName name="_xlnm.Print_Area" localSheetId="42">表38!$A$1:$R$51</definedName>
    <definedName name="_xlnm.Print_Area" localSheetId="43">表39!$A$1:$R$40</definedName>
    <definedName name="_xlnm.Print_Area" localSheetId="45">表40_2!$A$1:$K$61</definedName>
    <definedName name="_xlnm.Print_Area" localSheetId="46">表41!$A$1:$O$35</definedName>
    <definedName name="_xlnm.Print_Area" localSheetId="47">表42!$A$1:$G$46</definedName>
    <definedName name="_xlnm.Print_Area" localSheetId="49">表44!$A$1:$D$50</definedName>
    <definedName name="_xlnm.Print_Area" localSheetId="51">表46!$A$1:$D$54</definedName>
    <definedName name="_xlnm.Print_Area" localSheetId="52">表47!$A$1:$D$47</definedName>
    <definedName name="_xlnm.Print_Area" localSheetId="53">表48!$A$1:$N$35</definedName>
    <definedName name="_xlnm.Print_Area" localSheetId="55">表50!$A$1:$K$59</definedName>
    <definedName name="_xlnm.Print_Area" localSheetId="56">表51!$A$1:$E$47</definedName>
    <definedName name="_xlnm.Print_Area" localSheetId="58">表53!$A$1:$J$60</definedName>
    <definedName name="_xlnm.Print_Area" localSheetId="60">表55!$A$1:$F$49</definedName>
    <definedName name="_xlnm.Print_Area" localSheetId="61">表56!$A$1:$K$32</definedName>
    <definedName name="_xlnm.Print_Area" localSheetId="62">表57!$A$1:$I$38</definedName>
    <definedName name="_xlnm.Print_Area" localSheetId="63">表58!$A$1:$G$36</definedName>
    <definedName name="_xlnm.Print_Area" localSheetId="64">表59!$A$1:$M$175</definedName>
    <definedName name="_xlnm.Print_Area" localSheetId="66">表61!$A$1:$I$250</definedName>
    <definedName name="_xlnm.Print_Area" localSheetId="68">表63!$A$1:$L$59</definedName>
    <definedName name="_xlnm.Print_Area" localSheetId="69">表64!$A$1:$P$27</definedName>
    <definedName name="_xlnm.Print_Area" localSheetId="70">表65!$A$1:$F$56</definedName>
    <definedName name="_xlnm.Print_Area" localSheetId="50">福祉_表45!$A$1:$P$44</definedName>
    <definedName name="_xlnm.Print_Titles" localSheetId="2">早見表!$3:$3</definedName>
    <definedName name="_xlnm.Print_Titles" localSheetId="5">表２!$5:$5</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1" i="82" l="1"/>
  <c r="N30" i="82"/>
  <c r="N29" i="82"/>
  <c r="N28" i="82"/>
  <c r="N27" i="82"/>
  <c r="N26" i="82"/>
  <c r="N25" i="82"/>
  <c r="N24" i="82"/>
  <c r="N23" i="82"/>
  <c r="N22" i="82"/>
  <c r="N21" i="82"/>
  <c r="B21" i="82"/>
  <c r="N20" i="82"/>
  <c r="B20" i="82"/>
  <c r="N19" i="82"/>
  <c r="B19" i="82"/>
  <c r="N18" i="82"/>
  <c r="B18" i="82"/>
  <c r="N17" i="82"/>
  <c r="B17" i="82"/>
  <c r="N16" i="82"/>
  <c r="B16" i="82"/>
  <c r="B15" i="82"/>
  <c r="B14" i="82"/>
  <c r="B13" i="82"/>
  <c r="B12" i="82"/>
  <c r="B11" i="82"/>
  <c r="B10" i="82"/>
  <c r="B9" i="82"/>
  <c r="B8" i="82"/>
  <c r="B7" i="82"/>
  <c r="B6" i="82"/>
  <c r="P22" i="80" l="1"/>
  <c r="O22" i="80"/>
  <c r="N22" i="80"/>
  <c r="M22" i="80"/>
  <c r="K22" i="80"/>
  <c r="J22" i="80"/>
  <c r="I22" i="80"/>
  <c r="E22" i="80"/>
  <c r="D22" i="80"/>
  <c r="P17" i="80"/>
  <c r="O17" i="80"/>
  <c r="N17" i="80"/>
  <c r="M17" i="80"/>
  <c r="K17" i="80"/>
  <c r="J17" i="80"/>
  <c r="I17" i="80"/>
  <c r="E17" i="80"/>
  <c r="D17" i="80"/>
  <c r="C29" i="79" l="1"/>
  <c r="B29" i="79"/>
  <c r="C28" i="79"/>
  <c r="B28" i="79"/>
  <c r="C27" i="79"/>
  <c r="B27" i="79"/>
  <c r="C26" i="79"/>
  <c r="B26" i="79"/>
  <c r="C25" i="79"/>
  <c r="B25" i="79"/>
  <c r="C24" i="79"/>
  <c r="B24" i="79"/>
  <c r="C23" i="79"/>
  <c r="B23" i="79"/>
  <c r="C22" i="79"/>
  <c r="B22" i="79"/>
  <c r="C21" i="79"/>
  <c r="B21" i="79"/>
  <c r="C20" i="79"/>
  <c r="B20" i="79"/>
  <c r="C19" i="79"/>
  <c r="B19" i="79"/>
  <c r="C18" i="79"/>
  <c r="B18" i="79"/>
  <c r="C17" i="79"/>
  <c r="B17" i="79"/>
  <c r="E31" i="78" l="1"/>
  <c r="C31" i="78"/>
  <c r="E30" i="78"/>
  <c r="C30" i="78"/>
  <c r="E29" i="78"/>
  <c r="C29" i="78"/>
  <c r="E28" i="78"/>
  <c r="C28" i="78"/>
  <c r="E27" i="78"/>
  <c r="C27" i="78"/>
  <c r="E26" i="78"/>
  <c r="C26" i="78"/>
  <c r="E25" i="78"/>
  <c r="C25" i="78"/>
  <c r="E24" i="78"/>
  <c r="C24" i="78"/>
  <c r="E23" i="78"/>
  <c r="C23" i="78"/>
  <c r="E22" i="78"/>
  <c r="C22" i="78"/>
  <c r="E21" i="78"/>
  <c r="C21" i="78"/>
  <c r="E20" i="78"/>
  <c r="C20" i="78"/>
  <c r="E19" i="78"/>
  <c r="C19" i="78"/>
  <c r="E18" i="78"/>
  <c r="C18" i="78"/>
  <c r="E16" i="78"/>
  <c r="C16" i="78"/>
  <c r="E15" i="78"/>
  <c r="C15" i="78"/>
  <c r="E14" i="78"/>
  <c r="C14" i="78"/>
  <c r="E13" i="78"/>
  <c r="C13" i="78"/>
  <c r="E12" i="78"/>
  <c r="C12" i="78"/>
  <c r="E11" i="78"/>
  <c r="C11" i="78"/>
  <c r="E10" i="78"/>
  <c r="C10" i="78"/>
  <c r="E9" i="78"/>
  <c r="C9" i="78"/>
  <c r="E8" i="78"/>
  <c r="C8" i="78"/>
  <c r="E7" i="78"/>
  <c r="C7" i="78"/>
  <c r="E6" i="78"/>
  <c r="C6" i="78"/>
  <c r="D194" i="77" l="1"/>
  <c r="D193" i="77"/>
  <c r="I190" i="77"/>
  <c r="H190" i="77"/>
  <c r="G190" i="77"/>
  <c r="D190" i="77"/>
  <c r="F189" i="77"/>
  <c r="I189" i="77" s="1"/>
  <c r="E189" i="77"/>
  <c r="H189" i="77" s="1"/>
  <c r="C189" i="77"/>
  <c r="B189" i="77"/>
  <c r="D189" i="77" s="1"/>
  <c r="I188" i="77"/>
  <c r="H188" i="77"/>
  <c r="G188" i="77"/>
  <c r="D188" i="77"/>
  <c r="I187" i="77"/>
  <c r="H187" i="77"/>
  <c r="G187" i="77"/>
  <c r="D187" i="77"/>
  <c r="I186" i="77"/>
  <c r="H186" i="77"/>
  <c r="G186" i="77"/>
  <c r="D186" i="77"/>
  <c r="I185" i="77"/>
  <c r="H185" i="77"/>
  <c r="G185" i="77"/>
  <c r="D185" i="77"/>
  <c r="I184" i="77"/>
  <c r="H184" i="77"/>
  <c r="G184" i="77"/>
  <c r="D184" i="77"/>
  <c r="I183" i="77"/>
  <c r="H183" i="77"/>
  <c r="G183" i="77"/>
  <c r="D183" i="77"/>
  <c r="I182" i="77"/>
  <c r="H182" i="77"/>
  <c r="G182" i="77"/>
  <c r="D182" i="77"/>
  <c r="D174" i="77"/>
  <c r="D173" i="77"/>
  <c r="I170" i="77"/>
  <c r="H170" i="77"/>
  <c r="G170" i="77"/>
  <c r="D170" i="77"/>
  <c r="F169" i="77"/>
  <c r="E169" i="77"/>
  <c r="H169" i="77" s="1"/>
  <c r="C169" i="77"/>
  <c r="I169" i="77" s="1"/>
  <c r="B169" i="77"/>
  <c r="I168" i="77"/>
  <c r="H168" i="77"/>
  <c r="G168" i="77"/>
  <c r="D168" i="77"/>
  <c r="I167" i="77"/>
  <c r="H167" i="77"/>
  <c r="G167" i="77"/>
  <c r="J167" i="77" s="1"/>
  <c r="D167" i="77"/>
  <c r="I166" i="77"/>
  <c r="H166" i="77"/>
  <c r="G166" i="77"/>
  <c r="J166" i="77" s="1"/>
  <c r="D166" i="77"/>
  <c r="I165" i="77"/>
  <c r="H165" i="77"/>
  <c r="G165" i="77"/>
  <c r="J165" i="77" s="1"/>
  <c r="D165" i="77"/>
  <c r="I164" i="77"/>
  <c r="H164" i="77"/>
  <c r="G164" i="77"/>
  <c r="D164" i="77"/>
  <c r="I163" i="77"/>
  <c r="H163" i="77"/>
  <c r="G163" i="77"/>
  <c r="D163" i="77"/>
  <c r="I162" i="77"/>
  <c r="H162" i="77"/>
  <c r="G162" i="77"/>
  <c r="J162" i="77" s="1"/>
  <c r="D162" i="77"/>
  <c r="D154" i="77"/>
  <c r="D153" i="77"/>
  <c r="I150" i="77"/>
  <c r="H150" i="77"/>
  <c r="G150" i="77"/>
  <c r="D150" i="77"/>
  <c r="J150" i="77" s="1"/>
  <c r="G149" i="77"/>
  <c r="F149" i="77"/>
  <c r="E149" i="77"/>
  <c r="C149" i="77"/>
  <c r="B149" i="77"/>
  <c r="H149" i="77" s="1"/>
  <c r="I148" i="77"/>
  <c r="H148" i="77"/>
  <c r="G148" i="77"/>
  <c r="D148" i="77"/>
  <c r="I147" i="77"/>
  <c r="H147" i="77"/>
  <c r="G147" i="77"/>
  <c r="D147" i="77"/>
  <c r="J147" i="77" s="1"/>
  <c r="I146" i="77"/>
  <c r="H146" i="77"/>
  <c r="G146" i="77"/>
  <c r="D146" i="77"/>
  <c r="J146" i="77" s="1"/>
  <c r="I145" i="77"/>
  <c r="H145" i="77"/>
  <c r="G145" i="77"/>
  <c r="D145" i="77"/>
  <c r="I144" i="77"/>
  <c r="H144" i="77"/>
  <c r="G144" i="77"/>
  <c r="D144" i="77"/>
  <c r="I143" i="77"/>
  <c r="H143" i="77"/>
  <c r="G143" i="77"/>
  <c r="D143" i="77"/>
  <c r="J143" i="77" s="1"/>
  <c r="I142" i="77"/>
  <c r="H142" i="77"/>
  <c r="G142" i="77"/>
  <c r="D142" i="77"/>
  <c r="J142" i="77" s="1"/>
  <c r="D134" i="77"/>
  <c r="D133" i="77"/>
  <c r="I130" i="77"/>
  <c r="H130" i="77"/>
  <c r="G130" i="77"/>
  <c r="D130" i="77"/>
  <c r="J130" i="77" s="1"/>
  <c r="F129" i="77"/>
  <c r="I129" i="77" s="1"/>
  <c r="E129" i="77"/>
  <c r="H129" i="77" s="1"/>
  <c r="C129" i="77"/>
  <c r="B129" i="77"/>
  <c r="D129" i="77" s="1"/>
  <c r="I128" i="77"/>
  <c r="H128" i="77"/>
  <c r="G128" i="77"/>
  <c r="D128" i="77"/>
  <c r="I127" i="77"/>
  <c r="H127" i="77"/>
  <c r="G127" i="77"/>
  <c r="D127" i="77"/>
  <c r="I126" i="77"/>
  <c r="H126" i="77"/>
  <c r="G126" i="77"/>
  <c r="D126" i="77"/>
  <c r="J126" i="77" s="1"/>
  <c r="I125" i="77"/>
  <c r="H125" i="77"/>
  <c r="G125" i="77"/>
  <c r="D125" i="77"/>
  <c r="J125" i="77" s="1"/>
  <c r="I124" i="77"/>
  <c r="H124" i="77"/>
  <c r="G124" i="77"/>
  <c r="D124" i="77"/>
  <c r="I123" i="77"/>
  <c r="H123" i="77"/>
  <c r="G123" i="77"/>
  <c r="D123" i="77"/>
  <c r="I122" i="77"/>
  <c r="H122" i="77"/>
  <c r="G122" i="77"/>
  <c r="D122" i="77"/>
  <c r="D114" i="77"/>
  <c r="D113" i="77"/>
  <c r="J110" i="77"/>
  <c r="I110" i="77"/>
  <c r="H110" i="77"/>
  <c r="G109" i="77"/>
  <c r="J109" i="77" s="1"/>
  <c r="F109" i="77"/>
  <c r="E109" i="77"/>
  <c r="H109" i="77" s="1"/>
  <c r="D109" i="77"/>
  <c r="C109" i="77"/>
  <c r="B109" i="77"/>
  <c r="D94" i="77"/>
  <c r="D93" i="77"/>
  <c r="J90" i="77"/>
  <c r="I90" i="77"/>
  <c r="H90" i="77"/>
  <c r="G89" i="77"/>
  <c r="J89" i="77" s="1"/>
  <c r="F89" i="77"/>
  <c r="I89" i="77" s="1"/>
  <c r="E89" i="77"/>
  <c r="D89" i="77"/>
  <c r="C89" i="77"/>
  <c r="B89" i="77"/>
  <c r="D74" i="77"/>
  <c r="D73" i="77"/>
  <c r="F70" i="77"/>
  <c r="I70" i="77" s="1"/>
  <c r="E70" i="77"/>
  <c r="H70" i="77" s="1"/>
  <c r="C70" i="77"/>
  <c r="B70" i="77"/>
  <c r="D70" i="77" s="1"/>
  <c r="I69" i="77"/>
  <c r="H69" i="77"/>
  <c r="G69" i="77"/>
  <c r="D69" i="77"/>
  <c r="I68" i="77"/>
  <c r="H68" i="77"/>
  <c r="G68" i="77"/>
  <c r="D68" i="77"/>
  <c r="I67" i="77"/>
  <c r="H67" i="77"/>
  <c r="G67" i="77"/>
  <c r="D67" i="77"/>
  <c r="I66" i="77"/>
  <c r="H66" i="77"/>
  <c r="G66" i="77"/>
  <c r="D66" i="77"/>
  <c r="J66" i="77" s="1"/>
  <c r="I65" i="77"/>
  <c r="H65" i="77"/>
  <c r="G65" i="77"/>
  <c r="D65" i="77"/>
  <c r="J65" i="77" s="1"/>
  <c r="I64" i="77"/>
  <c r="H64" i="77"/>
  <c r="G64" i="77"/>
  <c r="D64" i="77"/>
  <c r="D56" i="77"/>
  <c r="D55" i="77"/>
  <c r="J52" i="77"/>
  <c r="I52" i="77"/>
  <c r="H52" i="77"/>
  <c r="D37" i="77"/>
  <c r="D36" i="77"/>
  <c r="F33" i="77"/>
  <c r="I33" i="77" s="1"/>
  <c r="E33" i="77"/>
  <c r="G33" i="77" s="1"/>
  <c r="C33" i="77"/>
  <c r="B33" i="77"/>
  <c r="I32" i="77"/>
  <c r="H32" i="77"/>
  <c r="G32" i="77"/>
  <c r="D32" i="77"/>
  <c r="I31" i="77"/>
  <c r="H31" i="77"/>
  <c r="G31" i="77"/>
  <c r="D31" i="77"/>
  <c r="J31" i="77" s="1"/>
  <c r="I30" i="77"/>
  <c r="H30" i="77"/>
  <c r="G30" i="77"/>
  <c r="D30" i="77"/>
  <c r="J30" i="77" s="1"/>
  <c r="I29" i="77"/>
  <c r="H29" i="77"/>
  <c r="G29" i="77"/>
  <c r="D29" i="77"/>
  <c r="I28" i="77"/>
  <c r="H28" i="77"/>
  <c r="G28" i="77"/>
  <c r="D28" i="77"/>
  <c r="I27" i="77"/>
  <c r="H27" i="77"/>
  <c r="G27" i="77"/>
  <c r="D27" i="77"/>
  <c r="J27" i="77" s="1"/>
  <c r="D19" i="77"/>
  <c r="D18" i="77"/>
  <c r="F15" i="77"/>
  <c r="E15" i="77"/>
  <c r="H15" i="77" s="1"/>
  <c r="C15" i="77"/>
  <c r="B15" i="77"/>
  <c r="D15" i="77" s="1"/>
  <c r="I14" i="77"/>
  <c r="H14" i="77"/>
  <c r="G14" i="77"/>
  <c r="D14" i="77"/>
  <c r="J14" i="77" s="1"/>
  <c r="I13" i="77"/>
  <c r="H13" i="77"/>
  <c r="G13" i="77"/>
  <c r="D13" i="77"/>
  <c r="J13" i="77" s="1"/>
  <c r="I12" i="77"/>
  <c r="H12" i="77"/>
  <c r="G12" i="77"/>
  <c r="D12" i="77"/>
  <c r="I11" i="77"/>
  <c r="H11" i="77"/>
  <c r="G11" i="77"/>
  <c r="D11" i="77"/>
  <c r="I10" i="77"/>
  <c r="H10" i="77"/>
  <c r="G10" i="77"/>
  <c r="D10" i="77"/>
  <c r="J10" i="77" s="1"/>
  <c r="I9" i="77"/>
  <c r="H9" i="77"/>
  <c r="G9" i="77"/>
  <c r="D9" i="77"/>
  <c r="J9" i="77" s="1"/>
  <c r="J144" i="77" l="1"/>
  <c r="J145" i="77"/>
  <c r="J148" i="77"/>
  <c r="D149" i="77"/>
  <c r="J149" i="77" s="1"/>
  <c r="D169" i="77"/>
  <c r="J170" i="77"/>
  <c r="G15" i="77"/>
  <c r="J15" i="77" s="1"/>
  <c r="H33" i="77"/>
  <c r="J11" i="77"/>
  <c r="J12" i="77"/>
  <c r="I15" i="77"/>
  <c r="J28" i="77"/>
  <c r="J29" i="77"/>
  <c r="J32" i="77"/>
  <c r="J64" i="77"/>
  <c r="J67" i="77"/>
  <c r="J68" i="77"/>
  <c r="J69" i="77"/>
  <c r="H89" i="77"/>
  <c r="I109" i="77"/>
  <c r="J122" i="77"/>
  <c r="J123" i="77"/>
  <c r="J124" i="77"/>
  <c r="J127" i="77"/>
  <c r="J128" i="77"/>
  <c r="I149" i="77"/>
  <c r="J163" i="77"/>
  <c r="J164" i="77"/>
  <c r="J168" i="77"/>
  <c r="J182" i="77"/>
  <c r="J183" i="77"/>
  <c r="J184" i="77"/>
  <c r="J185" i="77"/>
  <c r="J186" i="77"/>
  <c r="J187" i="77"/>
  <c r="J188" i="77"/>
  <c r="J190" i="77"/>
  <c r="G129" i="77"/>
  <c r="J129" i="77" s="1"/>
  <c r="D33" i="77"/>
  <c r="J33" i="77" s="1"/>
  <c r="G189" i="77"/>
  <c r="J189" i="77" s="1"/>
  <c r="G70" i="77"/>
  <c r="J70" i="77" s="1"/>
  <c r="G169" i="77"/>
  <c r="J169" i="77" l="1"/>
  <c r="B16" i="76" l="1"/>
  <c r="B15" i="76"/>
  <c r="J162" i="88" l="1"/>
  <c r="K162" i="88"/>
  <c r="L162" i="88"/>
  <c r="M162" i="88"/>
  <c r="J170" i="88"/>
  <c r="K170" i="88"/>
  <c r="L170" i="88"/>
  <c r="M170" i="88"/>
  <c r="J171" i="88"/>
  <c r="K171" i="88"/>
  <c r="L171" i="88"/>
  <c r="M171" i="88"/>
  <c r="J172" i="88"/>
  <c r="K172" i="88"/>
  <c r="L172" i="88"/>
  <c r="M172" i="88"/>
  <c r="J173" i="88"/>
  <c r="K173" i="88"/>
  <c r="L173" i="88"/>
  <c r="M173" i="88"/>
  <c r="J174" i="88"/>
  <c r="K174" i="88"/>
  <c r="L174" i="88"/>
  <c r="M174" i="88"/>
  <c r="G20" i="74" l="1"/>
  <c r="F20" i="74"/>
  <c r="G19" i="74"/>
  <c r="F19" i="74"/>
  <c r="G18" i="74"/>
  <c r="F18" i="74"/>
  <c r="G17" i="74"/>
  <c r="F17" i="74"/>
  <c r="G16" i="74"/>
  <c r="F16" i="74"/>
  <c r="G15" i="74"/>
  <c r="F15" i="74"/>
  <c r="G12" i="74"/>
  <c r="F12" i="74"/>
  <c r="G11" i="74"/>
  <c r="F11" i="74"/>
  <c r="G10" i="74"/>
  <c r="F10" i="74"/>
  <c r="G9" i="74"/>
  <c r="F9" i="74"/>
  <c r="G8" i="74"/>
  <c r="F8" i="74"/>
  <c r="G7" i="74"/>
  <c r="F7" i="74"/>
  <c r="G6" i="74"/>
  <c r="F6" i="74"/>
  <c r="G19" i="73" l="1"/>
  <c r="F19" i="73"/>
  <c r="G16" i="73"/>
  <c r="F16" i="73"/>
  <c r="G15" i="73"/>
  <c r="F15" i="73"/>
  <c r="G14" i="73"/>
  <c r="F14" i="73"/>
  <c r="G13" i="73"/>
  <c r="F13" i="73"/>
  <c r="G12" i="73"/>
  <c r="F12" i="73"/>
  <c r="C12" i="73"/>
  <c r="G11" i="73"/>
  <c r="F11" i="73"/>
  <c r="G10" i="73"/>
  <c r="F10" i="73"/>
  <c r="C10" i="73"/>
  <c r="G9" i="73"/>
  <c r="F9" i="73"/>
  <c r="G8" i="73"/>
  <c r="F8" i="73"/>
  <c r="G7" i="73"/>
  <c r="F7" i="73"/>
  <c r="G6" i="73"/>
  <c r="F6" i="73"/>
  <c r="G5" i="73"/>
  <c r="F5" i="73"/>
  <c r="G4" i="73"/>
  <c r="F4" i="73"/>
  <c r="K26" i="72" l="1"/>
  <c r="J26" i="72"/>
  <c r="K25" i="72"/>
  <c r="J25" i="72"/>
  <c r="K24" i="72"/>
  <c r="J24" i="72"/>
  <c r="K23" i="72"/>
  <c r="J23" i="72"/>
  <c r="K22" i="72"/>
  <c r="J22" i="72"/>
  <c r="K18" i="72"/>
  <c r="J18" i="72"/>
  <c r="K17" i="72"/>
  <c r="J17" i="72"/>
  <c r="K16" i="72"/>
  <c r="J16" i="72"/>
  <c r="K15" i="72"/>
  <c r="J15" i="72"/>
  <c r="K14" i="72"/>
  <c r="J14" i="72"/>
  <c r="K13" i="72"/>
  <c r="J13" i="72"/>
  <c r="K12" i="72"/>
  <c r="J12" i="72"/>
  <c r="K11" i="72"/>
  <c r="J11" i="72"/>
  <c r="K10" i="72"/>
  <c r="J10" i="72"/>
  <c r="K9" i="72"/>
  <c r="J9" i="72"/>
  <c r="K8" i="72"/>
  <c r="J8" i="72"/>
  <c r="K7" i="72"/>
  <c r="J7" i="72"/>
  <c r="K6" i="72"/>
  <c r="J6" i="72"/>
  <c r="K5" i="72"/>
  <c r="J5" i="72"/>
  <c r="K4" i="72"/>
  <c r="J4" i="72"/>
  <c r="G33" i="87" l="1"/>
  <c r="F33" i="87"/>
  <c r="G32" i="87"/>
  <c r="F32" i="87"/>
  <c r="G31" i="87"/>
  <c r="F31" i="87"/>
  <c r="G30" i="87"/>
  <c r="F30" i="87"/>
  <c r="G29" i="87"/>
  <c r="F29" i="87"/>
  <c r="G28" i="87"/>
  <c r="F28" i="87"/>
  <c r="G27" i="87"/>
  <c r="F27" i="87"/>
  <c r="G26" i="87"/>
  <c r="F26" i="87"/>
  <c r="G25" i="87"/>
  <c r="F25" i="87"/>
  <c r="G24" i="87"/>
  <c r="F24" i="87"/>
  <c r="G23" i="87"/>
  <c r="F23" i="87"/>
  <c r="G22" i="87"/>
  <c r="F22" i="87"/>
  <c r="G21" i="87"/>
  <c r="F21" i="87"/>
  <c r="G20" i="87"/>
  <c r="F20" i="87"/>
  <c r="G19" i="87"/>
  <c r="F19" i="87"/>
  <c r="G18" i="87"/>
  <c r="F18" i="87"/>
  <c r="G17" i="87"/>
  <c r="F17" i="87"/>
  <c r="G16" i="87"/>
  <c r="F16" i="87"/>
  <c r="G15" i="87"/>
  <c r="F15" i="87"/>
  <c r="G14" i="87"/>
  <c r="F14" i="87"/>
  <c r="G13" i="87"/>
  <c r="F13" i="87"/>
  <c r="G12" i="87"/>
  <c r="F12" i="87"/>
  <c r="G11" i="87"/>
  <c r="F11" i="87"/>
  <c r="G10" i="87"/>
  <c r="F10" i="87"/>
  <c r="G9" i="87"/>
  <c r="F9" i="87"/>
  <c r="G8" i="87"/>
  <c r="F8" i="87"/>
  <c r="G7" i="87"/>
  <c r="F7" i="87"/>
  <c r="G6" i="87"/>
  <c r="F6" i="87"/>
  <c r="K35" i="67" l="1"/>
  <c r="H35" i="67"/>
  <c r="K28" i="65" l="1"/>
  <c r="K27" i="65"/>
  <c r="K26" i="65"/>
  <c r="K25" i="65"/>
  <c r="K24" i="65"/>
  <c r="K23" i="65"/>
  <c r="K22" i="65"/>
  <c r="K21" i="65"/>
  <c r="K20" i="65"/>
  <c r="K19" i="65"/>
  <c r="K18" i="65"/>
  <c r="K17" i="65"/>
  <c r="K16" i="65"/>
  <c r="K15" i="65"/>
  <c r="K14" i="65"/>
  <c r="K13" i="65"/>
  <c r="K12" i="65"/>
  <c r="K11" i="65"/>
  <c r="K10" i="65"/>
  <c r="K9" i="65"/>
  <c r="K8" i="65"/>
  <c r="K7" i="65"/>
  <c r="K6" i="65"/>
  <c r="K5" i="65"/>
  <c r="J30" i="64" l="1"/>
  <c r="J28" i="64"/>
  <c r="J27" i="64"/>
  <c r="J26" i="64"/>
  <c r="J25" i="64"/>
  <c r="J24" i="64"/>
  <c r="J23" i="64"/>
  <c r="J22" i="64"/>
  <c r="J11" i="64"/>
  <c r="J10" i="64"/>
  <c r="J9" i="64"/>
  <c r="J8" i="64"/>
  <c r="J7" i="64"/>
  <c r="J6" i="64"/>
  <c r="J5" i="64"/>
  <c r="P39" i="60" l="1"/>
  <c r="O39" i="60"/>
  <c r="N39" i="60"/>
  <c r="D27" i="59" l="1"/>
  <c r="D26" i="59"/>
  <c r="D25" i="59"/>
  <c r="D24" i="59"/>
  <c r="D23" i="59"/>
  <c r="D22" i="59"/>
  <c r="D21" i="59"/>
  <c r="D20" i="59"/>
  <c r="D19" i="59"/>
  <c r="D18" i="59"/>
  <c r="D17" i="59"/>
  <c r="D16" i="59"/>
  <c r="D15" i="59"/>
  <c r="D14" i="59"/>
  <c r="D13" i="59"/>
  <c r="D12" i="59"/>
  <c r="D11" i="59"/>
  <c r="D10" i="59"/>
  <c r="D9" i="59"/>
  <c r="D8" i="59"/>
  <c r="D7" i="59"/>
  <c r="D6" i="59"/>
  <c r="D5" i="59"/>
  <c r="P28" i="58" l="1"/>
  <c r="P27" i="58"/>
  <c r="P26" i="58"/>
  <c r="P25" i="58"/>
  <c r="P24" i="58"/>
  <c r="P23" i="58"/>
  <c r="P22" i="58"/>
  <c r="P21" i="58"/>
  <c r="P20" i="58"/>
  <c r="P19" i="58"/>
  <c r="P18" i="58"/>
  <c r="P16" i="58"/>
  <c r="P15" i="58"/>
  <c r="P14" i="58"/>
  <c r="P13" i="58"/>
  <c r="P12" i="58"/>
  <c r="P11" i="58"/>
  <c r="P10" i="58"/>
  <c r="P9" i="58"/>
  <c r="P8" i="58"/>
  <c r="P7" i="58"/>
  <c r="P6" i="58"/>
  <c r="P5" i="58"/>
  <c r="D23" i="57" l="1"/>
  <c r="D22" i="57"/>
  <c r="D21" i="57"/>
  <c r="D20" i="57"/>
  <c r="D19" i="57"/>
  <c r="D18" i="57"/>
  <c r="D17" i="57"/>
  <c r="D16" i="57"/>
  <c r="D15" i="57"/>
  <c r="D14" i="57"/>
  <c r="D13" i="57"/>
  <c r="D12" i="57"/>
  <c r="D11" i="57"/>
  <c r="D10" i="57"/>
  <c r="D9" i="57"/>
  <c r="D8" i="57"/>
  <c r="D7" i="57"/>
  <c r="D6" i="57"/>
  <c r="D5" i="57"/>
  <c r="D4" i="57"/>
  <c r="N25" i="56" l="1"/>
  <c r="L25" i="56"/>
  <c r="K25" i="56"/>
  <c r="J25" i="56"/>
  <c r="I25" i="56"/>
  <c r="H25" i="56"/>
  <c r="G25" i="56"/>
  <c r="F25" i="56"/>
  <c r="E25" i="56"/>
  <c r="D25" i="56"/>
  <c r="C25" i="56"/>
  <c r="B25" i="56"/>
  <c r="D22" i="55" l="1"/>
  <c r="C22" i="55"/>
  <c r="E21" i="55"/>
  <c r="E20" i="55"/>
  <c r="E19" i="55"/>
  <c r="I18" i="55"/>
  <c r="H18" i="55"/>
  <c r="E18" i="55"/>
  <c r="J17" i="55"/>
  <c r="E17" i="55"/>
  <c r="J16" i="55"/>
  <c r="E16" i="55"/>
  <c r="J15" i="55"/>
  <c r="E15" i="55"/>
  <c r="J14" i="55"/>
  <c r="E14" i="55"/>
  <c r="J13" i="55"/>
  <c r="J18" i="55" s="1"/>
  <c r="E13" i="55"/>
  <c r="E22" i="55" s="1"/>
  <c r="N156" i="54"/>
  <c r="M156" i="54"/>
  <c r="L156" i="54"/>
  <c r="K156" i="54"/>
  <c r="J156" i="54"/>
  <c r="I156" i="54"/>
  <c r="H156" i="54"/>
  <c r="G156" i="54"/>
  <c r="F156" i="54"/>
  <c r="E156" i="54"/>
  <c r="D156" i="54"/>
  <c r="C156" i="54"/>
  <c r="B156" i="54"/>
  <c r="M146" i="54"/>
  <c r="L146" i="54"/>
  <c r="K146" i="54"/>
  <c r="J146" i="54"/>
  <c r="I146" i="54"/>
  <c r="H146" i="54"/>
  <c r="G146" i="54"/>
  <c r="F146" i="54"/>
  <c r="E146" i="54"/>
  <c r="D146" i="54"/>
  <c r="C146" i="54"/>
  <c r="B146" i="54"/>
  <c r="N146" i="54" s="1"/>
  <c r="N145" i="54"/>
  <c r="N144" i="54"/>
  <c r="N143" i="54"/>
  <c r="N142" i="54"/>
  <c r="N141" i="54"/>
  <c r="N140" i="54"/>
  <c r="N139" i="54"/>
  <c r="N138" i="54"/>
  <c r="N137" i="54"/>
  <c r="M130" i="54"/>
  <c r="L130" i="54"/>
  <c r="K130" i="54"/>
  <c r="J130" i="54"/>
  <c r="I130" i="54"/>
  <c r="H130" i="54"/>
  <c r="G130" i="54"/>
  <c r="F130" i="54"/>
  <c r="E130" i="54"/>
  <c r="D130" i="54"/>
  <c r="C130" i="54"/>
  <c r="B130" i="54"/>
  <c r="N129" i="54"/>
  <c r="N128" i="54"/>
  <c r="N127" i="54"/>
  <c r="N126" i="54"/>
  <c r="N130" i="54" s="1"/>
  <c r="N125" i="54"/>
  <c r="M120" i="54"/>
  <c r="L120" i="54"/>
  <c r="K120" i="54"/>
  <c r="J120" i="54"/>
  <c r="I120" i="54"/>
  <c r="H120" i="54"/>
  <c r="G120" i="54"/>
  <c r="F120" i="54"/>
  <c r="E120" i="54"/>
  <c r="D120" i="54"/>
  <c r="C120" i="54"/>
  <c r="B120" i="54"/>
  <c r="N119" i="54"/>
  <c r="N118" i="54"/>
  <c r="N117" i="54"/>
  <c r="N116" i="54"/>
  <c r="N115" i="54"/>
  <c r="N114" i="54"/>
  <c r="N113" i="54"/>
  <c r="N112" i="54"/>
  <c r="N111" i="54"/>
  <c r="N120" i="54" s="1"/>
  <c r="M104" i="54"/>
  <c r="L104" i="54"/>
  <c r="K104" i="54"/>
  <c r="J104" i="54"/>
  <c r="I104" i="54"/>
  <c r="H104" i="54"/>
  <c r="G104" i="54"/>
  <c r="F104" i="54"/>
  <c r="E104" i="54"/>
  <c r="D104" i="54"/>
  <c r="C104" i="54"/>
  <c r="B104" i="54"/>
  <c r="N103" i="54"/>
  <c r="N102" i="54"/>
  <c r="N101" i="54"/>
  <c r="N100" i="54"/>
  <c r="N104" i="54" s="1"/>
  <c r="N99" i="54"/>
  <c r="M90" i="54"/>
  <c r="L90" i="54"/>
  <c r="K90" i="54"/>
  <c r="J90" i="54"/>
  <c r="I90" i="54"/>
  <c r="H90" i="54"/>
  <c r="G90" i="54"/>
  <c r="F90" i="54"/>
  <c r="E90" i="54"/>
  <c r="D90" i="54"/>
  <c r="C90" i="54"/>
  <c r="B90" i="54"/>
  <c r="N89" i="54"/>
  <c r="N88" i="54"/>
  <c r="N87" i="54"/>
  <c r="N86" i="54"/>
  <c r="N85" i="54"/>
  <c r="N84" i="54"/>
  <c r="N83" i="54"/>
  <c r="N82" i="54"/>
  <c r="N81" i="54"/>
  <c r="N90" i="54" s="1"/>
  <c r="M74" i="54"/>
  <c r="L74" i="54"/>
  <c r="K74" i="54"/>
  <c r="J74" i="54"/>
  <c r="I74" i="54"/>
  <c r="H74" i="54"/>
  <c r="G74" i="54"/>
  <c r="F74" i="54"/>
  <c r="E74" i="54"/>
  <c r="D74" i="54"/>
  <c r="C74" i="54"/>
  <c r="B74" i="54"/>
  <c r="N73" i="54"/>
  <c r="N72" i="54"/>
  <c r="N71" i="54"/>
  <c r="N70" i="54"/>
  <c r="N74" i="54" s="1"/>
  <c r="N69" i="54"/>
  <c r="M63" i="54"/>
  <c r="L63" i="54"/>
  <c r="K63" i="54"/>
  <c r="J63" i="54"/>
  <c r="I63" i="54"/>
  <c r="H63" i="54"/>
  <c r="G63" i="54"/>
  <c r="F63" i="54"/>
  <c r="E63" i="54"/>
  <c r="D63" i="54"/>
  <c r="C63" i="54"/>
  <c r="B63" i="54"/>
  <c r="N62" i="54"/>
  <c r="N61" i="54"/>
  <c r="N60" i="54"/>
  <c r="N59" i="54"/>
  <c r="N58" i="54"/>
  <c r="N57" i="54"/>
  <c r="N63" i="54" s="1"/>
  <c r="N56" i="54"/>
  <c r="M49" i="54"/>
  <c r="L49" i="54"/>
  <c r="K49" i="54"/>
  <c r="J49" i="54"/>
  <c r="I49" i="54"/>
  <c r="H49" i="54"/>
  <c r="G49" i="54"/>
  <c r="F49" i="54"/>
  <c r="E49" i="54"/>
  <c r="D49" i="54"/>
  <c r="C49" i="54"/>
  <c r="B49" i="54"/>
  <c r="N48" i="54"/>
  <c r="N47" i="54"/>
  <c r="N46" i="54"/>
  <c r="N45" i="54"/>
  <c r="N44" i="54"/>
  <c r="N49" i="54" s="1"/>
  <c r="N39" i="54"/>
  <c r="M39" i="54"/>
  <c r="L39" i="54"/>
  <c r="K39" i="54"/>
  <c r="J39" i="54"/>
  <c r="I39" i="54"/>
  <c r="H39" i="54"/>
  <c r="G39" i="54"/>
  <c r="F39" i="54"/>
  <c r="E39" i="54"/>
  <c r="D39" i="54"/>
  <c r="C39" i="54"/>
  <c r="B39" i="54"/>
  <c r="N38" i="54"/>
  <c r="N37" i="54"/>
  <c r="N36" i="54"/>
  <c r="N35" i="54"/>
  <c r="N34" i="54"/>
  <c r="N33" i="54"/>
  <c r="N32" i="54"/>
  <c r="M25" i="54"/>
  <c r="L25" i="54"/>
  <c r="K25" i="54"/>
  <c r="J25" i="54"/>
  <c r="I25" i="54"/>
  <c r="H25" i="54"/>
  <c r="G25" i="54"/>
  <c r="F25" i="54"/>
  <c r="E25" i="54"/>
  <c r="D25" i="54"/>
  <c r="C25" i="54"/>
  <c r="B25" i="54"/>
  <c r="N24" i="54"/>
  <c r="N23" i="54"/>
  <c r="N22" i="54"/>
  <c r="N21" i="54"/>
  <c r="N25" i="54" s="1"/>
  <c r="N20" i="54"/>
  <c r="M14" i="54"/>
  <c r="L14" i="54"/>
  <c r="K14" i="54"/>
  <c r="J14" i="54"/>
  <c r="I14" i="54"/>
  <c r="H14" i="54"/>
  <c r="G14" i="54"/>
  <c r="F14" i="54"/>
  <c r="E14" i="54"/>
  <c r="D14" i="54"/>
  <c r="C14" i="54"/>
  <c r="B14" i="54"/>
  <c r="N13" i="54"/>
  <c r="N12" i="54"/>
  <c r="N11" i="54"/>
  <c r="N10" i="54"/>
  <c r="N9" i="54"/>
  <c r="N8" i="54"/>
  <c r="N14" i="54" s="1"/>
  <c r="N7" i="54"/>
  <c r="B29" i="53" l="1"/>
  <c r="B28" i="53"/>
  <c r="B23" i="53"/>
  <c r="B22" i="53"/>
  <c r="H30" i="52" l="1"/>
  <c r="B30" i="52"/>
  <c r="H29" i="52"/>
  <c r="B29" i="52"/>
  <c r="H28" i="52"/>
  <c r="B28" i="52"/>
  <c r="B23" i="52"/>
  <c r="B22" i="52"/>
  <c r="B21" i="52"/>
  <c r="H18" i="52"/>
  <c r="H17" i="52"/>
  <c r="H16" i="52"/>
  <c r="H15" i="52"/>
  <c r="B15" i="52"/>
  <c r="H14" i="52"/>
  <c r="B14" i="52"/>
  <c r="H13" i="52"/>
  <c r="B13" i="52"/>
  <c r="H12" i="52"/>
  <c r="B12" i="52"/>
  <c r="H11" i="52"/>
  <c r="B11" i="52"/>
  <c r="H10" i="52"/>
  <c r="B10" i="52"/>
  <c r="H9" i="52"/>
  <c r="B9" i="52"/>
  <c r="H8" i="52"/>
  <c r="B8" i="52"/>
  <c r="H7" i="52"/>
  <c r="B7" i="52"/>
  <c r="H6" i="52"/>
  <c r="B6" i="52"/>
  <c r="H5" i="52"/>
  <c r="B5" i="52"/>
  <c r="H18" i="50" l="1"/>
  <c r="H17" i="50"/>
  <c r="H16" i="50"/>
  <c r="H15" i="50"/>
  <c r="H14" i="50"/>
  <c r="H13" i="50"/>
  <c r="H12" i="50"/>
  <c r="H11" i="50"/>
  <c r="H10" i="50"/>
  <c r="H9" i="50"/>
  <c r="H8" i="50"/>
  <c r="H7" i="50"/>
  <c r="H6" i="50"/>
  <c r="H5" i="50"/>
  <c r="H4" i="50"/>
  <c r="E54" i="49" l="1"/>
  <c r="E52" i="49"/>
  <c r="E51" i="49"/>
  <c r="E50" i="49"/>
  <c r="E49" i="49"/>
  <c r="E48" i="49"/>
  <c r="E47" i="49"/>
  <c r="E46" i="49"/>
  <c r="E45" i="49"/>
  <c r="E44" i="49"/>
  <c r="E43" i="49"/>
  <c r="E42" i="49"/>
  <c r="E41" i="49"/>
  <c r="E40" i="49"/>
  <c r="E39" i="49"/>
  <c r="E38" i="49"/>
  <c r="E34" i="49"/>
  <c r="D34" i="49"/>
  <c r="E33" i="49"/>
  <c r="D33" i="49"/>
  <c r="E32" i="49"/>
  <c r="D32" i="49"/>
  <c r="E31" i="49"/>
  <c r="D31" i="49"/>
  <c r="E30" i="49"/>
  <c r="D30" i="49"/>
  <c r="E29" i="49"/>
  <c r="D29" i="49"/>
  <c r="E28" i="49"/>
  <c r="D28" i="49"/>
  <c r="E27" i="49"/>
  <c r="D27" i="49"/>
  <c r="E19" i="49"/>
  <c r="D19" i="49"/>
  <c r="C19" i="49"/>
  <c r="C18" i="49"/>
  <c r="C17" i="49"/>
  <c r="C16" i="49"/>
  <c r="C15" i="49"/>
  <c r="C14" i="49"/>
  <c r="C13" i="49"/>
  <c r="C12" i="49"/>
  <c r="C11" i="49"/>
  <c r="C10" i="49"/>
  <c r="C9" i="49"/>
  <c r="C8" i="49"/>
  <c r="C7" i="49"/>
  <c r="C6" i="49"/>
  <c r="C5" i="49"/>
  <c r="C19" i="48" l="1"/>
  <c r="C18" i="48"/>
  <c r="C17" i="48"/>
  <c r="C15" i="48"/>
  <c r="C14" i="48"/>
  <c r="C13" i="48"/>
  <c r="C12" i="48"/>
  <c r="C11" i="48"/>
  <c r="C10" i="48"/>
  <c r="C9" i="48"/>
  <c r="C8" i="48"/>
  <c r="C7" i="48"/>
  <c r="C6" i="48"/>
  <c r="C5" i="48"/>
  <c r="C4" i="48"/>
  <c r="M35" i="47" l="1"/>
  <c r="L35" i="47"/>
  <c r="M34" i="47"/>
  <c r="L34" i="47"/>
  <c r="M33" i="47"/>
  <c r="L33" i="47"/>
  <c r="M32" i="47"/>
  <c r="L32" i="47"/>
  <c r="M31" i="47"/>
  <c r="L31" i="47"/>
  <c r="M30" i="47"/>
  <c r="L30" i="47"/>
  <c r="M29" i="47"/>
  <c r="L29" i="47"/>
  <c r="M28" i="47"/>
  <c r="L28" i="47"/>
  <c r="M27" i="47"/>
  <c r="L27" i="47"/>
  <c r="M26" i="47"/>
  <c r="L26" i="47"/>
  <c r="M25" i="47"/>
  <c r="L25" i="47"/>
  <c r="M24" i="47"/>
  <c r="L24" i="47"/>
  <c r="M23" i="47"/>
  <c r="L23" i="47"/>
  <c r="M22" i="47"/>
  <c r="L22" i="47"/>
  <c r="M21" i="47"/>
  <c r="L21" i="47"/>
  <c r="M20" i="47"/>
  <c r="L20" i="47"/>
  <c r="M19" i="47"/>
  <c r="L19" i="47"/>
  <c r="M18" i="47"/>
  <c r="L18" i="47"/>
  <c r="M17" i="47"/>
  <c r="L17" i="47"/>
  <c r="M16" i="47"/>
  <c r="L16" i="47"/>
  <c r="M15" i="47"/>
  <c r="L15" i="47"/>
  <c r="M14" i="47"/>
  <c r="L14" i="47"/>
  <c r="M13" i="47"/>
  <c r="L13" i="47"/>
  <c r="M12" i="47"/>
  <c r="L12" i="47"/>
  <c r="M11" i="47"/>
  <c r="L11" i="47"/>
  <c r="M10" i="47"/>
  <c r="L10" i="47"/>
  <c r="M9" i="47"/>
  <c r="L9" i="47"/>
  <c r="M8" i="47"/>
  <c r="L8" i="47"/>
  <c r="M7" i="47"/>
  <c r="L7" i="47"/>
  <c r="M6" i="47"/>
  <c r="L6" i="47"/>
  <c r="M5" i="47"/>
  <c r="L5" i="47"/>
  <c r="K31" i="46" l="1"/>
  <c r="K30" i="46"/>
  <c r="K29" i="46"/>
  <c r="K27" i="46"/>
  <c r="K18" i="46"/>
  <c r="N25" i="43" l="1"/>
  <c r="M25" i="43"/>
  <c r="K25" i="43"/>
  <c r="I25" i="43"/>
  <c r="H25" i="43"/>
  <c r="G25" i="43"/>
  <c r="F25" i="43"/>
  <c r="E25" i="43"/>
  <c r="D25" i="43"/>
  <c r="C25" i="43"/>
  <c r="O24" i="43"/>
  <c r="L23" i="43"/>
  <c r="L25" i="43" s="1"/>
  <c r="J23" i="43"/>
  <c r="J25" i="43" s="1"/>
  <c r="G23" i="43"/>
  <c r="C23" i="43"/>
  <c r="O23" i="43" s="1"/>
  <c r="O22" i="43"/>
  <c r="O21" i="43"/>
  <c r="O20" i="43"/>
  <c r="O19" i="43"/>
  <c r="O18" i="43"/>
  <c r="O17" i="43"/>
  <c r="O16" i="43"/>
  <c r="O15" i="43"/>
  <c r="O14" i="43"/>
  <c r="O13" i="43"/>
  <c r="O12" i="43"/>
  <c r="O11" i="43"/>
  <c r="O10" i="43"/>
  <c r="O9" i="43"/>
  <c r="O8" i="43"/>
  <c r="O7" i="43"/>
  <c r="O6" i="43"/>
  <c r="O5" i="43"/>
  <c r="O4" i="43"/>
  <c r="O3" i="43"/>
  <c r="O25" i="43" l="1"/>
  <c r="B24" i="41" l="1"/>
  <c r="B23" i="41"/>
  <c r="B22" i="41"/>
  <c r="B21" i="41"/>
  <c r="B13" i="41"/>
  <c r="B11" i="41"/>
  <c r="B10" i="41"/>
  <c r="B9" i="41"/>
  <c r="B8" i="41"/>
  <c r="B7" i="41"/>
  <c r="B6" i="41"/>
  <c r="B5" i="41"/>
  <c r="B4" i="41"/>
  <c r="L60" i="40" l="1"/>
  <c r="L59" i="40"/>
  <c r="L58" i="40"/>
  <c r="M57" i="40"/>
  <c r="L57" i="40"/>
  <c r="L56" i="40"/>
  <c r="L55" i="40"/>
  <c r="L54" i="40"/>
  <c r="M53" i="40" s="1"/>
  <c r="L53" i="40"/>
  <c r="L52" i="40"/>
  <c r="L51" i="40"/>
  <c r="L50" i="40"/>
  <c r="L49" i="40"/>
  <c r="M49" i="40" s="1"/>
  <c r="L48" i="40"/>
  <c r="L47" i="40"/>
  <c r="L46" i="40"/>
  <c r="L45" i="40"/>
  <c r="M45" i="40" s="1"/>
  <c r="J44" i="40"/>
  <c r="H44" i="40"/>
  <c r="G44" i="40"/>
  <c r="E44" i="40"/>
  <c r="L44" i="40" s="1"/>
  <c r="J43" i="40"/>
  <c r="H43" i="40"/>
  <c r="G43" i="40"/>
  <c r="E43" i="40"/>
  <c r="L43" i="40" s="1"/>
  <c r="J42" i="40"/>
  <c r="G42" i="40"/>
  <c r="E42" i="40"/>
  <c r="L42" i="40" s="1"/>
  <c r="K41" i="40"/>
  <c r="J41" i="40"/>
  <c r="H41" i="40"/>
  <c r="G41" i="40"/>
  <c r="L41" i="40" s="1"/>
  <c r="L40" i="40"/>
  <c r="L39" i="40"/>
  <c r="L38" i="40"/>
  <c r="M37" i="40"/>
  <c r="L37" i="40"/>
  <c r="L36" i="40"/>
  <c r="L35" i="40"/>
  <c r="L34" i="40"/>
  <c r="L33" i="40"/>
  <c r="M33" i="40" s="1"/>
  <c r="L32" i="40"/>
  <c r="L31" i="40"/>
  <c r="L30" i="40"/>
  <c r="L29" i="40"/>
  <c r="M29" i="40" s="1"/>
  <c r="L28" i="40"/>
  <c r="L27" i="40"/>
  <c r="L26" i="40"/>
  <c r="L25" i="40"/>
  <c r="M25" i="40" s="1"/>
  <c r="L24" i="40"/>
  <c r="L23" i="40"/>
  <c r="L22" i="40"/>
  <c r="M21" i="40"/>
  <c r="L21" i="40"/>
  <c r="L20" i="40"/>
  <c r="L19" i="40"/>
  <c r="L18" i="40"/>
  <c r="L17" i="40"/>
  <c r="M17" i="40" s="1"/>
  <c r="L16" i="40"/>
  <c r="L15" i="40"/>
  <c r="L14" i="40"/>
  <c r="L13" i="40"/>
  <c r="M13" i="40" s="1"/>
  <c r="L12" i="40"/>
  <c r="L11" i="40"/>
  <c r="L10" i="40"/>
  <c r="L9" i="40"/>
  <c r="M9" i="40" s="1"/>
  <c r="L8" i="40"/>
  <c r="L7" i="40"/>
  <c r="L6" i="40"/>
  <c r="M5" i="40"/>
  <c r="L5" i="40"/>
  <c r="M41" i="40" l="1"/>
  <c r="E34" i="27" l="1"/>
  <c r="E33" i="27"/>
  <c r="E32" i="27"/>
  <c r="E31" i="27"/>
  <c r="E30" i="27"/>
  <c r="E29" i="27"/>
  <c r="E28" i="27"/>
  <c r="E27" i="27"/>
  <c r="E26" i="27"/>
  <c r="E25" i="27"/>
  <c r="E24" i="27"/>
  <c r="E23" i="27"/>
  <c r="E22" i="27"/>
  <c r="E21" i="27"/>
  <c r="E20" i="27"/>
  <c r="E19" i="27"/>
  <c r="E18" i="27"/>
  <c r="E17" i="27"/>
  <c r="E16" i="27"/>
  <c r="E15" i="27"/>
  <c r="E14" i="27"/>
  <c r="E13" i="27"/>
  <c r="E12" i="27"/>
  <c r="E11" i="27"/>
  <c r="E10" i="27"/>
  <c r="E9" i="27"/>
  <c r="E8" i="27"/>
  <c r="E7" i="27"/>
  <c r="E6" i="27"/>
  <c r="E5" i="27"/>
  <c r="H12" i="23" l="1"/>
  <c r="F12" i="23"/>
  <c r="B12" i="23"/>
  <c r="D12" i="23" s="1"/>
  <c r="D11" i="23"/>
  <c r="J10" i="23"/>
  <c r="H10" i="23"/>
  <c r="F10" i="23"/>
  <c r="D10" i="23"/>
  <c r="J9" i="23"/>
  <c r="H9" i="23"/>
  <c r="F9" i="23"/>
  <c r="D9" i="23"/>
  <c r="J8" i="23"/>
  <c r="H8" i="23"/>
  <c r="F8" i="23"/>
  <c r="D8" i="23"/>
  <c r="J7" i="23"/>
  <c r="H7" i="23"/>
  <c r="F7" i="23"/>
  <c r="D7" i="23"/>
  <c r="J6" i="23"/>
  <c r="H6" i="23"/>
  <c r="F6" i="23"/>
  <c r="D6" i="23"/>
  <c r="J5" i="23"/>
  <c r="H5" i="23"/>
  <c r="F5" i="23"/>
  <c r="D5" i="23"/>
  <c r="J4" i="23"/>
  <c r="H4" i="23"/>
  <c r="F4" i="23"/>
  <c r="D4" i="23"/>
  <c r="J12" i="23" l="1"/>
  <c r="D6" i="10" l="1"/>
  <c r="G6" i="10"/>
  <c r="D7" i="10"/>
  <c r="G7" i="10"/>
  <c r="D8" i="10"/>
  <c r="G8" i="10"/>
  <c r="D9" i="10"/>
  <c r="G9" i="10"/>
  <c r="D10" i="10"/>
  <c r="G10" i="10"/>
  <c r="D11" i="10"/>
  <c r="G11" i="10"/>
  <c r="D12" i="10"/>
  <c r="G12" i="10"/>
  <c r="D13" i="10"/>
  <c r="G13" i="10"/>
  <c r="D14" i="10"/>
  <c r="G14" i="10"/>
  <c r="D15" i="10"/>
  <c r="G15" i="10"/>
  <c r="D16" i="10"/>
  <c r="G16" i="10"/>
  <c r="D17" i="10"/>
  <c r="G17" i="10"/>
  <c r="D28" i="10"/>
  <c r="G28" i="10"/>
  <c r="D29" i="10"/>
  <c r="G29" i="10"/>
  <c r="D30" i="10"/>
  <c r="G30" i="10"/>
  <c r="D31" i="10"/>
  <c r="G31" i="10"/>
  <c r="D32" i="10"/>
  <c r="G32" i="10"/>
  <c r="D33" i="10"/>
  <c r="G33" i="10"/>
  <c r="C14" i="32" l="1"/>
  <c r="C13" i="32"/>
  <c r="C12" i="32"/>
  <c r="C11" i="32"/>
  <c r="C10" i="32"/>
  <c r="C9" i="32"/>
  <c r="C8" i="32"/>
  <c r="C7" i="32"/>
  <c r="C6" i="32"/>
  <c r="G23" i="38" l="1"/>
  <c r="G22" i="38"/>
  <c r="G21" i="38"/>
  <c r="G20" i="38"/>
  <c r="G19" i="38"/>
  <c r="G18" i="38"/>
  <c r="G17" i="38"/>
  <c r="G16" i="38"/>
  <c r="G15" i="38"/>
  <c r="G14" i="38"/>
  <c r="G13" i="38"/>
  <c r="G12" i="38"/>
  <c r="G11" i="38"/>
  <c r="G10" i="38"/>
  <c r="G9" i="38"/>
  <c r="G8" i="38"/>
  <c r="G7" i="38"/>
  <c r="G6" i="38"/>
  <c r="G5" i="38"/>
  <c r="G4" i="38" s="1"/>
  <c r="F23" i="38"/>
  <c r="F22" i="38"/>
  <c r="F21" i="38"/>
  <c r="F20" i="38"/>
  <c r="F19" i="38"/>
  <c r="F18" i="38"/>
  <c r="F17" i="38"/>
  <c r="F16" i="38"/>
  <c r="F15" i="38"/>
  <c r="F14" i="38"/>
  <c r="F13" i="38"/>
  <c r="F12" i="38"/>
  <c r="F11" i="38"/>
  <c r="F10" i="38"/>
  <c r="F9" i="38"/>
  <c r="F8" i="38"/>
  <c r="F7" i="38"/>
  <c r="F6" i="38"/>
  <c r="F5" i="38"/>
  <c r="E23" i="38"/>
  <c r="E22" i="38"/>
  <c r="E21" i="38"/>
  <c r="E20" i="38"/>
  <c r="E19" i="38"/>
  <c r="E18" i="38"/>
  <c r="E17" i="38"/>
  <c r="E16" i="38"/>
  <c r="E15" i="38"/>
  <c r="E14" i="38"/>
  <c r="E13" i="38"/>
  <c r="E12" i="38"/>
  <c r="E11" i="38"/>
  <c r="E10" i="38"/>
  <c r="E9" i="38"/>
  <c r="E8" i="38"/>
  <c r="E7" i="38"/>
  <c r="E6" i="38"/>
  <c r="E5" i="38"/>
  <c r="E4" i="38" s="1"/>
  <c r="B14" i="32"/>
  <c r="B13" i="32"/>
  <c r="B12" i="32"/>
  <c r="B6" i="32"/>
  <c r="B7" i="32"/>
  <c r="B8" i="32"/>
  <c r="B9" i="32"/>
  <c r="B10" i="32"/>
  <c r="B11" i="32"/>
  <c r="U11" i="23" l="1"/>
  <c r="S11" i="23"/>
  <c r="Q11" i="23"/>
  <c r="O11" i="23"/>
  <c r="U10" i="23"/>
  <c r="S10" i="23"/>
  <c r="Q10" i="23"/>
  <c r="O10" i="23"/>
  <c r="U9" i="23"/>
  <c r="S9" i="23"/>
  <c r="Q9" i="23"/>
  <c r="O9" i="23"/>
  <c r="U8" i="23"/>
  <c r="S8" i="23"/>
  <c r="Q8" i="23"/>
  <c r="O8" i="23"/>
  <c r="U7" i="23"/>
  <c r="S7" i="23"/>
  <c r="Q7" i="23"/>
  <c r="O7" i="23"/>
  <c r="U6" i="23"/>
  <c r="S6" i="23"/>
  <c r="Q6" i="23"/>
  <c r="O6" i="23"/>
  <c r="U5" i="23"/>
  <c r="S5" i="23"/>
  <c r="Q5" i="23"/>
  <c r="O5" i="23"/>
  <c r="U4" i="23"/>
  <c r="S4" i="23"/>
  <c r="Q4" i="23"/>
  <c r="O4" i="23"/>
  <c r="K34" i="67" l="1"/>
  <c r="H34" i="67"/>
  <c r="K33" i="67"/>
  <c r="H33" i="67"/>
  <c r="H32" i="67"/>
  <c r="M31" i="67"/>
  <c r="H31" i="67"/>
  <c r="D49" i="38" l="1"/>
  <c r="C49" i="38"/>
  <c r="B49" i="38"/>
  <c r="G47" i="38"/>
  <c r="F47" i="38"/>
  <c r="E47" i="38"/>
  <c r="G46" i="38"/>
  <c r="F46" i="38"/>
  <c r="E46" i="38"/>
  <c r="G45" i="38"/>
  <c r="G44" i="38" s="1"/>
  <c r="G41" i="38" s="1"/>
  <c r="F45" i="38"/>
  <c r="F44" i="38" s="1"/>
  <c r="F41" i="38" s="1"/>
  <c r="E45" i="38"/>
  <c r="E44" i="38"/>
  <c r="G43" i="38"/>
  <c r="F43" i="38"/>
  <c r="E43" i="38"/>
  <c r="G42" i="38"/>
  <c r="F42" i="38"/>
  <c r="E42" i="38"/>
  <c r="E41" i="38" s="1"/>
  <c r="G40" i="38"/>
  <c r="F40" i="38"/>
  <c r="E40" i="38"/>
  <c r="G39" i="38"/>
  <c r="F39" i="38"/>
  <c r="E39" i="38"/>
  <c r="G38" i="38"/>
  <c r="F38" i="38"/>
  <c r="E38" i="38"/>
  <c r="E37" i="38" s="1"/>
  <c r="G37" i="38"/>
  <c r="F37" i="38"/>
  <c r="G36" i="38"/>
  <c r="F36" i="38"/>
  <c r="E36" i="38"/>
  <c r="G35" i="38"/>
  <c r="F35" i="38"/>
  <c r="F34" i="38" s="1"/>
  <c r="F33" i="38" s="1"/>
  <c r="E35" i="38"/>
  <c r="E34" i="38" s="1"/>
  <c r="G34" i="38"/>
  <c r="F4" i="38"/>
  <c r="V20" i="36"/>
  <c r="U20" i="36"/>
  <c r="T20" i="36"/>
  <c r="S20" i="36"/>
  <c r="R20" i="36"/>
  <c r="Q20" i="36"/>
  <c r="P20" i="36"/>
  <c r="O20" i="36"/>
  <c r="N20" i="36"/>
  <c r="D47" i="33"/>
  <c r="C47" i="33" s="1"/>
  <c r="D46" i="33"/>
  <c r="C46" i="33" s="1"/>
  <c r="D45" i="33"/>
  <c r="C45" i="33"/>
  <c r="D44" i="33"/>
  <c r="C44" i="33" s="1"/>
  <c r="D43" i="33"/>
  <c r="C43" i="33" s="1"/>
  <c r="D42" i="33"/>
  <c r="C42" i="33" s="1"/>
  <c r="D41" i="33"/>
  <c r="C41" i="33"/>
  <c r="D40" i="33"/>
  <c r="C40" i="33" s="1"/>
  <c r="D39" i="33"/>
  <c r="C39" i="33" s="1"/>
  <c r="D38" i="33"/>
  <c r="C38" i="33" s="1"/>
  <c r="D37" i="33"/>
  <c r="C37" i="33" s="1"/>
  <c r="D36" i="33"/>
  <c r="C36" i="33" s="1"/>
  <c r="D35" i="33"/>
  <c r="C35" i="33"/>
  <c r="D34" i="33"/>
  <c r="C34" i="33" s="1"/>
  <c r="D33" i="33"/>
  <c r="C33" i="33" s="1"/>
  <c r="D32" i="33"/>
  <c r="C32" i="33" s="1"/>
  <c r="D31" i="33"/>
  <c r="C31" i="33" s="1"/>
  <c r="D30" i="33"/>
  <c r="C30" i="33" s="1"/>
  <c r="D29" i="33"/>
  <c r="C29" i="33" s="1"/>
  <c r="D28" i="33"/>
  <c r="C28" i="33" s="1"/>
  <c r="D27" i="33"/>
  <c r="C27" i="33" s="1"/>
  <c r="D26" i="33"/>
  <c r="C26" i="33" s="1"/>
  <c r="D25" i="33"/>
  <c r="C25" i="33" s="1"/>
  <c r="D24" i="33"/>
  <c r="C24" i="33" s="1"/>
  <c r="D23" i="33"/>
  <c r="C23" i="33" s="1"/>
  <c r="D22" i="33"/>
  <c r="C22" i="33" s="1"/>
  <c r="D21" i="33"/>
  <c r="C21" i="33" s="1"/>
  <c r="D20" i="33"/>
  <c r="C20" i="33" s="1"/>
  <c r="D19" i="33"/>
  <c r="C19" i="33" s="1"/>
  <c r="D18" i="33"/>
  <c r="C18" i="33" s="1"/>
  <c r="D17" i="33"/>
  <c r="C17" i="33" s="1"/>
  <c r="D16" i="33"/>
  <c r="C16" i="33" s="1"/>
  <c r="D15" i="33"/>
  <c r="C15" i="33" s="1"/>
  <c r="D14" i="33"/>
  <c r="C14" i="33" s="1"/>
  <c r="D13" i="33"/>
  <c r="C13" i="33" s="1"/>
  <c r="D12" i="33"/>
  <c r="C12" i="33" s="1"/>
  <c r="D11" i="33"/>
  <c r="C11" i="33" s="1"/>
  <c r="D10" i="33"/>
  <c r="C10" i="33" s="1"/>
  <c r="D9" i="33"/>
  <c r="C9" i="33" s="1"/>
  <c r="D8" i="33"/>
  <c r="C8" i="33" s="1"/>
  <c r="D7" i="33"/>
  <c r="C7" i="33" s="1"/>
  <c r="D6" i="33"/>
  <c r="C6" i="33" s="1"/>
  <c r="E33" i="38" l="1"/>
  <c r="G33" i="38"/>
</calcChain>
</file>

<file path=xl/sharedStrings.xml><?xml version="1.0" encoding="utf-8"?>
<sst xmlns="http://schemas.openxmlformats.org/spreadsheetml/2006/main" count="6914" uniqueCount="2661">
  <si>
    <t>ミニ・インフォメーション</t>
    <phoneticPr fontId="8"/>
  </si>
  <si>
    <r>
      <rPr>
        <sz val="14"/>
        <rFont val="ＭＳ Ｐゴシック"/>
        <family val="3"/>
        <charset val="128"/>
      </rPr>
      <t>面積</t>
    </r>
    <r>
      <rPr>
        <sz val="10"/>
        <rFont val="ＭＳ Ｐゴシック"/>
        <family val="3"/>
        <charset val="128"/>
      </rPr>
      <t>　*1</t>
    </r>
    <rPh sb="0" eb="2">
      <t>メンセキ</t>
    </rPh>
    <phoneticPr fontId="8"/>
  </si>
  <si>
    <r>
      <rPr>
        <sz val="14"/>
        <rFont val="ＭＳ Ｐゴシック"/>
        <family val="3"/>
        <charset val="128"/>
      </rPr>
      <t>転入</t>
    </r>
    <r>
      <rPr>
        <sz val="18"/>
        <rFont val="ＭＳ Ｐゴシック"/>
        <family val="3"/>
        <charset val="128"/>
      </rPr>
      <t xml:space="preserve"> </t>
    </r>
    <r>
      <rPr>
        <sz val="10"/>
        <rFont val="ＭＳ Ｐゴシック"/>
        <family val="3"/>
        <charset val="128"/>
      </rPr>
      <t>*3</t>
    </r>
    <phoneticPr fontId="8"/>
  </si>
  <si>
    <t>年度</t>
    <rPh sb="0" eb="2">
      <t>ネンド</t>
    </rPh>
    <phoneticPr fontId="8"/>
  </si>
  <si>
    <t>㎢</t>
    <phoneticPr fontId="8"/>
  </si>
  <si>
    <t>1日</t>
    <rPh sb="1" eb="2">
      <t>ニチ</t>
    </rPh>
    <phoneticPr fontId="8"/>
  </si>
  <si>
    <t>人</t>
    <rPh sb="0" eb="1">
      <t>ヒト</t>
    </rPh>
    <phoneticPr fontId="8"/>
  </si>
  <si>
    <r>
      <rPr>
        <sz val="14"/>
        <rFont val="ＭＳ Ｐゴシック"/>
        <family val="3"/>
        <charset val="128"/>
      </rPr>
      <t>人口密度</t>
    </r>
    <r>
      <rPr>
        <sz val="10"/>
        <rFont val="ＭＳ Ｐゴシック"/>
        <family val="3"/>
        <charset val="128"/>
      </rPr>
      <t>　*1</t>
    </r>
    <rPh sb="0" eb="2">
      <t>ジンコウ</t>
    </rPh>
    <rPh sb="2" eb="4">
      <t>ミツド</t>
    </rPh>
    <phoneticPr fontId="8"/>
  </si>
  <si>
    <r>
      <rPr>
        <sz val="14"/>
        <rFont val="ＭＳ Ｐゴシック"/>
        <family val="3"/>
        <charset val="128"/>
      </rPr>
      <t>転出</t>
    </r>
    <r>
      <rPr>
        <sz val="18"/>
        <rFont val="ＭＳ Ｐゴシック"/>
        <family val="3"/>
        <charset val="128"/>
      </rPr>
      <t xml:space="preserve"> </t>
    </r>
    <r>
      <rPr>
        <sz val="10"/>
        <rFont val="ＭＳ Ｐゴシック"/>
        <family val="3"/>
        <charset val="128"/>
      </rPr>
      <t>*3</t>
    </r>
    <rPh sb="0" eb="2">
      <t>テンシュツ</t>
    </rPh>
    <phoneticPr fontId="8"/>
  </si>
  <si>
    <t>人/㎢</t>
    <rPh sb="0" eb="1">
      <t>ヒト</t>
    </rPh>
    <phoneticPr fontId="8"/>
  </si>
  <si>
    <t>転入</t>
    <rPh sb="0" eb="2">
      <t>テンニュウ</t>
    </rPh>
    <phoneticPr fontId="8"/>
  </si>
  <si>
    <t>転出</t>
    <rPh sb="0" eb="2">
      <t>テンシュツ</t>
    </rPh>
    <phoneticPr fontId="8"/>
  </si>
  <si>
    <r>
      <rPr>
        <sz val="14"/>
        <rFont val="ＭＳ Ｐゴシック"/>
        <family val="3"/>
        <charset val="128"/>
      </rPr>
      <t>人口</t>
    </r>
    <r>
      <rPr>
        <sz val="10"/>
        <rFont val="ＭＳ Ｐゴシック"/>
        <family val="3"/>
        <charset val="128"/>
      </rPr>
      <t>　*2</t>
    </r>
    <rPh sb="0" eb="2">
      <t>ジンコウ</t>
    </rPh>
    <phoneticPr fontId="8"/>
  </si>
  <si>
    <r>
      <rPr>
        <sz val="14"/>
        <rFont val="ＭＳ Ｐゴシック"/>
        <family val="3"/>
        <charset val="128"/>
      </rPr>
      <t>結婚</t>
    </r>
    <r>
      <rPr>
        <sz val="18"/>
        <rFont val="ＭＳ Ｐゴシック"/>
        <family val="3"/>
        <charset val="128"/>
      </rPr>
      <t xml:space="preserve"> </t>
    </r>
    <r>
      <rPr>
        <sz val="10"/>
        <rFont val="ＭＳ Ｐゴシック"/>
        <family val="3"/>
        <charset val="128"/>
      </rPr>
      <t>*3</t>
    </r>
    <rPh sb="0" eb="2">
      <t>ケッコン</t>
    </rPh>
    <phoneticPr fontId="8"/>
  </si>
  <si>
    <t>つくば市受理件数</t>
    <phoneticPr fontId="8"/>
  </si>
  <si>
    <r>
      <rPr>
        <sz val="14"/>
        <rFont val="ＭＳ Ｐゴシック"/>
        <family val="3"/>
        <charset val="128"/>
      </rPr>
      <t>世帯数</t>
    </r>
    <r>
      <rPr>
        <sz val="10"/>
        <rFont val="ＭＳ Ｐゴシック"/>
        <family val="3"/>
        <charset val="128"/>
      </rPr>
      <t>　*2</t>
    </r>
    <rPh sb="0" eb="2">
      <t>セタイ</t>
    </rPh>
    <rPh sb="2" eb="3">
      <t>スウ</t>
    </rPh>
    <phoneticPr fontId="8"/>
  </si>
  <si>
    <t>組</t>
    <rPh sb="0" eb="1">
      <t>クミ</t>
    </rPh>
    <phoneticPr fontId="8"/>
  </si>
  <si>
    <t>世帯</t>
    <rPh sb="0" eb="2">
      <t>セタイ</t>
    </rPh>
    <phoneticPr fontId="8"/>
  </si>
  <si>
    <t>児童</t>
    <rPh sb="0" eb="2">
      <t>ジドウ</t>
    </rPh>
    <phoneticPr fontId="8"/>
  </si>
  <si>
    <r>
      <rPr>
        <sz val="14"/>
        <rFont val="ＭＳ Ｐゴシック"/>
        <family val="3"/>
        <charset val="128"/>
      </rPr>
      <t>一世帯当たり人員</t>
    </r>
    <r>
      <rPr>
        <sz val="10"/>
        <rFont val="ＭＳ Ｐゴシック"/>
        <family val="3"/>
        <charset val="128"/>
      </rPr>
      <t>　*1</t>
    </r>
    <phoneticPr fontId="8"/>
  </si>
  <si>
    <r>
      <rPr>
        <sz val="14"/>
        <rFont val="ＭＳ Ｐゴシック"/>
        <family val="3"/>
        <charset val="128"/>
      </rPr>
      <t>離婚</t>
    </r>
    <r>
      <rPr>
        <sz val="18"/>
        <rFont val="ＭＳ Ｐゴシック"/>
        <family val="3"/>
        <charset val="128"/>
      </rPr>
      <t xml:space="preserve"> </t>
    </r>
    <r>
      <rPr>
        <sz val="10"/>
        <rFont val="ＭＳ Ｐゴシック"/>
        <family val="3"/>
        <charset val="128"/>
      </rPr>
      <t>*3</t>
    </r>
    <rPh sb="0" eb="2">
      <t>リコン</t>
    </rPh>
    <phoneticPr fontId="8"/>
  </si>
  <si>
    <r>
      <rPr>
        <sz val="14"/>
        <rFont val="ＭＳ Ｐゴシック"/>
        <family val="3"/>
        <charset val="128"/>
      </rPr>
      <t>出生</t>
    </r>
    <r>
      <rPr>
        <sz val="18"/>
        <rFont val="ＭＳ Ｐゴシック"/>
        <family val="3"/>
        <charset val="128"/>
      </rPr>
      <t xml:space="preserve"> </t>
    </r>
    <r>
      <rPr>
        <sz val="10"/>
        <rFont val="ＭＳ Ｐゴシック"/>
        <family val="3"/>
        <charset val="128"/>
      </rPr>
      <t>*3</t>
    </r>
    <phoneticPr fontId="8"/>
  </si>
  <si>
    <r>
      <rPr>
        <sz val="14"/>
        <rFont val="ＭＳ Ｐゴシック"/>
        <family val="3"/>
        <charset val="128"/>
      </rPr>
      <t>外国人</t>
    </r>
    <r>
      <rPr>
        <sz val="18"/>
        <rFont val="ＭＳ Ｐゴシック"/>
        <family val="3"/>
        <charset val="128"/>
      </rPr>
      <t xml:space="preserve"> </t>
    </r>
    <r>
      <rPr>
        <sz val="10"/>
        <rFont val="ＭＳ Ｐゴシック"/>
        <family val="3"/>
        <charset val="128"/>
      </rPr>
      <t>*1</t>
    </r>
    <phoneticPr fontId="8"/>
  </si>
  <si>
    <r>
      <rPr>
        <sz val="14"/>
        <rFont val="ＭＳ Ｐゴシック"/>
        <family val="3"/>
        <charset val="128"/>
      </rPr>
      <t>死亡</t>
    </r>
    <r>
      <rPr>
        <sz val="18"/>
        <rFont val="ＭＳ Ｐゴシック"/>
        <family val="3"/>
        <charset val="128"/>
      </rPr>
      <t xml:space="preserve"> </t>
    </r>
    <r>
      <rPr>
        <sz val="10"/>
        <rFont val="ＭＳ Ｐゴシック"/>
        <family val="3"/>
        <charset val="128"/>
      </rPr>
      <t>*3</t>
    </r>
    <phoneticPr fontId="8"/>
  </si>
  <si>
    <r>
      <rPr>
        <sz val="14"/>
        <rFont val="ＭＳ Ｐゴシック"/>
        <family val="3"/>
        <charset val="128"/>
      </rPr>
      <t>教員数</t>
    </r>
    <r>
      <rPr>
        <sz val="18"/>
        <rFont val="ＭＳ Ｐゴシック"/>
        <family val="3"/>
        <charset val="128"/>
      </rPr>
      <t xml:space="preserve"> </t>
    </r>
    <r>
      <rPr>
        <sz val="10"/>
        <rFont val="ＭＳ Ｐゴシック"/>
        <family val="3"/>
        <charset val="128"/>
      </rPr>
      <t>*4</t>
    </r>
    <rPh sb="0" eb="2">
      <t>キョウイン</t>
    </rPh>
    <rPh sb="2" eb="3">
      <t>スウ</t>
    </rPh>
    <phoneticPr fontId="8"/>
  </si>
  <si>
    <t>人</t>
    <rPh sb="0" eb="1">
      <t>ニン</t>
    </rPh>
    <phoneticPr fontId="8"/>
  </si>
  <si>
    <t>に１人</t>
    <rPh sb="2" eb="3">
      <t>ヒト</t>
    </rPh>
    <phoneticPr fontId="8"/>
  </si>
  <si>
    <t>*1 令和</t>
    <rPh sb="3" eb="5">
      <t>レイワ</t>
    </rPh>
    <phoneticPr fontId="8"/>
  </si>
  <si>
    <t>.10.1</t>
  </si>
  <si>
    <t>*2 令和</t>
    <rPh sb="3" eb="5">
      <t>レイワ</t>
    </rPh>
    <phoneticPr fontId="8"/>
  </si>
  <si>
    <t>.10.1常住人口</t>
    <rPh sb="5" eb="7">
      <t>ジョウジュウ</t>
    </rPh>
    <rPh sb="7" eb="9">
      <t>ジンコウ</t>
    </rPh>
    <phoneticPr fontId="8"/>
  </si>
  <si>
    <t>*3 令和</t>
    <rPh sb="3" eb="5">
      <t>レイワ</t>
    </rPh>
    <phoneticPr fontId="8"/>
  </si>
  <si>
    <t>年</t>
    <rPh sb="0" eb="1">
      <t>ネン</t>
    </rPh>
    <phoneticPr fontId="8"/>
  </si>
  <si>
    <t>*4 令和</t>
    <rPh sb="3" eb="5">
      <t>レイワ</t>
    </rPh>
    <phoneticPr fontId="8"/>
  </si>
  <si>
    <t>.5.1</t>
    <phoneticPr fontId="8"/>
  </si>
  <si>
    <t>*5 令和</t>
    <rPh sb="3" eb="5">
      <t>レイワ</t>
    </rPh>
    <phoneticPr fontId="8"/>
  </si>
  <si>
    <t>*6 令和</t>
    <rPh sb="3" eb="5">
      <t>レイワ</t>
    </rPh>
    <phoneticPr fontId="8"/>
  </si>
  <si>
    <t>*7 令和</t>
    <rPh sb="3" eb="5">
      <t>レイワ</t>
    </rPh>
    <phoneticPr fontId="8"/>
  </si>
  <si>
    <t>*8 令和</t>
    <rPh sb="3" eb="5">
      <t>レイワ</t>
    </rPh>
    <phoneticPr fontId="8"/>
  </si>
  <si>
    <t>.4.1</t>
    <phoneticPr fontId="8"/>
  </si>
  <si>
    <r>
      <rPr>
        <sz val="14"/>
        <rFont val="ＭＳ Ｐゴシック"/>
        <family val="3"/>
        <charset val="128"/>
      </rPr>
      <t>図書館（室）
貸出冊数</t>
    </r>
    <r>
      <rPr>
        <sz val="18"/>
        <rFont val="ＭＳ Ｐゴシック"/>
        <family val="3"/>
        <charset val="128"/>
      </rPr>
      <t xml:space="preserve"> </t>
    </r>
    <r>
      <rPr>
        <sz val="10"/>
        <rFont val="ＭＳ Ｐゴシック"/>
        <family val="3"/>
        <charset val="128"/>
      </rPr>
      <t>*5</t>
    </r>
    <phoneticPr fontId="8"/>
  </si>
  <si>
    <r>
      <rPr>
        <sz val="14"/>
        <rFont val="ＭＳ Ｐゴシック"/>
        <family val="3"/>
        <charset val="128"/>
      </rPr>
      <t>家庭系ごみ</t>
    </r>
    <r>
      <rPr>
        <sz val="18"/>
        <rFont val="ＭＳ Ｐゴシック"/>
        <family val="3"/>
        <charset val="128"/>
      </rPr>
      <t xml:space="preserve"> </t>
    </r>
    <r>
      <rPr>
        <sz val="10"/>
        <rFont val="ＭＳ Ｐゴシック"/>
        <family val="3"/>
        <charset val="128"/>
      </rPr>
      <t>*5</t>
    </r>
    <rPh sb="0" eb="3">
      <t>カテイケイ</t>
    </rPh>
    <phoneticPr fontId="8"/>
  </si>
  <si>
    <t>1日1人当たり</t>
    <rPh sb="1" eb="2">
      <t>ニチ</t>
    </rPh>
    <rPh sb="2" eb="4">
      <t>ヒトリ</t>
    </rPh>
    <rPh sb="4" eb="5">
      <t>ア</t>
    </rPh>
    <phoneticPr fontId="8"/>
  </si>
  <si>
    <t>冊</t>
    <rPh sb="0" eb="1">
      <t>サツ</t>
    </rPh>
    <phoneticPr fontId="8"/>
  </si>
  <si>
    <t>kg</t>
    <phoneticPr fontId="8"/>
  </si>
  <si>
    <r>
      <rPr>
        <sz val="14"/>
        <rFont val="ＭＳ Ｐゴシック"/>
        <family val="3"/>
        <charset val="128"/>
      </rPr>
      <t>交流センター
利用者数</t>
    </r>
    <r>
      <rPr>
        <sz val="18"/>
        <rFont val="ＭＳ Ｐゴシック"/>
        <family val="3"/>
        <charset val="128"/>
      </rPr>
      <t xml:space="preserve"> </t>
    </r>
    <r>
      <rPr>
        <sz val="10"/>
        <rFont val="ＭＳ Ｐゴシック"/>
        <family val="3"/>
        <charset val="128"/>
      </rPr>
      <t>*5</t>
    </r>
    <phoneticPr fontId="8"/>
  </si>
  <si>
    <r>
      <rPr>
        <sz val="14"/>
        <rFont val="ＭＳ Ｐゴシック"/>
        <family val="3"/>
        <charset val="128"/>
      </rPr>
      <t>し尿処理</t>
    </r>
    <r>
      <rPr>
        <sz val="18"/>
        <rFont val="ＭＳ Ｐゴシック"/>
        <family val="3"/>
        <charset val="128"/>
      </rPr>
      <t xml:space="preserve"> </t>
    </r>
    <r>
      <rPr>
        <sz val="10"/>
        <rFont val="ＭＳ Ｐゴシック"/>
        <family val="3"/>
        <charset val="128"/>
      </rPr>
      <t>*5</t>
    </r>
    <phoneticPr fontId="8"/>
  </si>
  <si>
    <t>し尿・浄化槽汚泥</t>
    <phoneticPr fontId="8"/>
  </si>
  <si>
    <t>kl</t>
    <phoneticPr fontId="8"/>
  </si>
  <si>
    <r>
      <rPr>
        <sz val="14"/>
        <rFont val="ＭＳ Ｐゴシック"/>
        <family val="3"/>
        <charset val="128"/>
      </rPr>
      <t>自動車</t>
    </r>
    <r>
      <rPr>
        <sz val="18"/>
        <rFont val="ＭＳ Ｐゴシック"/>
        <family val="3"/>
        <charset val="128"/>
      </rPr>
      <t xml:space="preserve"> </t>
    </r>
    <r>
      <rPr>
        <sz val="10"/>
        <rFont val="ＭＳ Ｐゴシック"/>
        <family val="3"/>
        <charset val="128"/>
      </rPr>
      <t>*6</t>
    </r>
    <rPh sb="0" eb="3">
      <t>ジドウシャ</t>
    </rPh>
    <phoneticPr fontId="8"/>
  </si>
  <si>
    <r>
      <rPr>
        <sz val="14"/>
        <rFont val="ＭＳ Ｐゴシック"/>
        <family val="3"/>
        <charset val="128"/>
      </rPr>
      <t>市税</t>
    </r>
    <r>
      <rPr>
        <sz val="18"/>
        <rFont val="ＭＳ Ｐゴシック"/>
        <family val="3"/>
        <charset val="128"/>
      </rPr>
      <t xml:space="preserve"> </t>
    </r>
    <r>
      <rPr>
        <sz val="10"/>
        <rFont val="ＭＳ Ｐゴシック"/>
        <family val="3"/>
        <charset val="128"/>
      </rPr>
      <t>*5</t>
    </r>
    <phoneticPr fontId="8"/>
  </si>
  <si>
    <t>１世帯当たり</t>
    <rPh sb="1" eb="3">
      <t>セタイ</t>
    </rPh>
    <rPh sb="3" eb="4">
      <t>ア</t>
    </rPh>
    <phoneticPr fontId="8"/>
  </si>
  <si>
    <t xml:space="preserve"> 1人当たり</t>
    <phoneticPr fontId="8"/>
  </si>
  <si>
    <t>台</t>
    <rPh sb="0" eb="1">
      <t>ダイ</t>
    </rPh>
    <phoneticPr fontId="8"/>
  </si>
  <si>
    <t>円</t>
    <rPh sb="0" eb="1">
      <t>エン</t>
    </rPh>
    <phoneticPr fontId="8"/>
  </si>
  <si>
    <r>
      <rPr>
        <sz val="14"/>
        <rFont val="ＭＳ Ｐゴシック"/>
        <family val="3"/>
        <charset val="128"/>
      </rPr>
      <t>救急出動件数</t>
    </r>
    <r>
      <rPr>
        <sz val="18"/>
        <rFont val="ＭＳ Ｐゴシック"/>
        <family val="3"/>
        <charset val="128"/>
      </rPr>
      <t xml:space="preserve"> </t>
    </r>
    <r>
      <rPr>
        <sz val="10"/>
        <rFont val="ＭＳ Ｐゴシック"/>
        <family val="3"/>
        <charset val="128"/>
      </rPr>
      <t>*3</t>
    </r>
    <phoneticPr fontId="8"/>
  </si>
  <si>
    <r>
      <rPr>
        <sz val="14"/>
        <rFont val="ＭＳ Ｐゴシック"/>
        <family val="3"/>
        <charset val="128"/>
      </rPr>
      <t>市の予算</t>
    </r>
    <r>
      <rPr>
        <sz val="18"/>
        <rFont val="ＭＳ Ｐゴシック"/>
        <family val="3"/>
        <charset val="128"/>
      </rPr>
      <t xml:space="preserve"> </t>
    </r>
    <r>
      <rPr>
        <sz val="10"/>
        <rFont val="ＭＳ Ｐゴシック"/>
        <family val="3"/>
        <charset val="128"/>
      </rPr>
      <t>*7</t>
    </r>
    <rPh sb="0" eb="1">
      <t>シ</t>
    </rPh>
    <rPh sb="2" eb="4">
      <t>ヨサン</t>
    </rPh>
    <phoneticPr fontId="8"/>
  </si>
  <si>
    <t>千円</t>
    <rPh sb="0" eb="2">
      <t>センエン</t>
    </rPh>
    <phoneticPr fontId="8"/>
  </si>
  <si>
    <t>件</t>
    <rPh sb="0" eb="1">
      <t>ケン</t>
    </rPh>
    <phoneticPr fontId="8"/>
  </si>
  <si>
    <t>一般・特別会計当初予算額</t>
    <phoneticPr fontId="8"/>
  </si>
  <si>
    <t>百万円</t>
    <rPh sb="0" eb="3">
      <t>ヒャクマンエン</t>
    </rPh>
    <phoneticPr fontId="8"/>
  </si>
  <si>
    <r>
      <rPr>
        <sz val="14"/>
        <rFont val="ＭＳ Ｐゴシック"/>
        <family val="3"/>
        <charset val="128"/>
      </rPr>
      <t>火災</t>
    </r>
    <r>
      <rPr>
        <sz val="18"/>
        <rFont val="ＭＳ Ｐゴシック"/>
        <family val="3"/>
        <charset val="128"/>
      </rPr>
      <t xml:space="preserve"> </t>
    </r>
    <r>
      <rPr>
        <sz val="10"/>
        <rFont val="ＭＳ Ｐゴシック"/>
        <family val="3"/>
        <charset val="128"/>
      </rPr>
      <t>*3</t>
    </r>
    <phoneticPr fontId="8"/>
  </si>
  <si>
    <r>
      <rPr>
        <sz val="14"/>
        <rFont val="ＭＳ Ｐゴシック"/>
        <family val="3"/>
        <charset val="128"/>
      </rPr>
      <t>市職員</t>
    </r>
    <r>
      <rPr>
        <sz val="18"/>
        <rFont val="ＭＳ Ｐゴシック"/>
        <family val="3"/>
        <charset val="128"/>
      </rPr>
      <t xml:space="preserve"> </t>
    </r>
    <r>
      <rPr>
        <sz val="10"/>
        <rFont val="ＭＳ Ｐゴシック"/>
        <family val="3"/>
        <charset val="128"/>
      </rPr>
      <t>*8</t>
    </r>
    <phoneticPr fontId="8"/>
  </si>
  <si>
    <t>市民</t>
    <rPh sb="0" eb="2">
      <t>シミン</t>
    </rPh>
    <phoneticPr fontId="8"/>
  </si>
  <si>
    <r>
      <rPr>
        <sz val="14"/>
        <rFont val="ＭＳ Ｐゴシック"/>
        <family val="3"/>
        <charset val="128"/>
      </rPr>
      <t>交通事故</t>
    </r>
    <r>
      <rPr>
        <sz val="18"/>
        <rFont val="ＭＳ Ｐゴシック"/>
        <family val="3"/>
        <charset val="128"/>
      </rPr>
      <t xml:space="preserve"> </t>
    </r>
    <r>
      <rPr>
        <sz val="10"/>
        <rFont val="ＭＳ Ｐゴシック"/>
        <family val="3"/>
        <charset val="128"/>
      </rPr>
      <t>*3</t>
    </r>
    <phoneticPr fontId="8"/>
  </si>
  <si>
    <t>気温（℃）</t>
    <rPh sb="0" eb="2">
      <t>キオン</t>
    </rPh>
    <phoneticPr fontId="8"/>
  </si>
  <si>
    <t>湿度（％）</t>
    <phoneticPr fontId="8"/>
  </si>
  <si>
    <r>
      <t>風速（ｍ/</t>
    </r>
    <r>
      <rPr>
        <sz val="11"/>
        <rFont val="ＭＳ Ｐゴシック"/>
        <family val="3"/>
        <charset val="128"/>
      </rPr>
      <t>s</t>
    </r>
    <r>
      <rPr>
        <sz val="11"/>
        <rFont val="ＭＳ Ｐゴシック"/>
        <family val="3"/>
        <charset val="128"/>
      </rPr>
      <t>）</t>
    </r>
    <rPh sb="0" eb="2">
      <t>フウソク</t>
    </rPh>
    <phoneticPr fontId="8"/>
  </si>
  <si>
    <t>降水量（mm）</t>
    <rPh sb="0" eb="3">
      <t>コウスイリョウ</t>
    </rPh>
    <phoneticPr fontId="8"/>
  </si>
  <si>
    <t>日照時間
（ｈ）</t>
    <rPh sb="0" eb="2">
      <t>ニッショウ</t>
    </rPh>
    <rPh sb="2" eb="4">
      <t>ジカン</t>
    </rPh>
    <phoneticPr fontId="8"/>
  </si>
  <si>
    <t>平均</t>
    <rPh sb="0" eb="2">
      <t>ヘイキン</t>
    </rPh>
    <phoneticPr fontId="8"/>
  </si>
  <si>
    <t>最高</t>
    <rPh sb="0" eb="2">
      <t>サイコウ</t>
    </rPh>
    <phoneticPr fontId="8"/>
  </si>
  <si>
    <t>最低</t>
    <rPh sb="0" eb="2">
      <t>サイテイ</t>
    </rPh>
    <phoneticPr fontId="8"/>
  </si>
  <si>
    <t>最小</t>
    <rPh sb="0" eb="2">
      <t>サイショウ</t>
    </rPh>
    <phoneticPr fontId="8"/>
  </si>
  <si>
    <t>平均
風速</t>
    <rPh sb="0" eb="2">
      <t>ヘイキン</t>
    </rPh>
    <rPh sb="3" eb="5">
      <t>フウソク</t>
    </rPh>
    <phoneticPr fontId="8"/>
  </si>
  <si>
    <t>日平均</t>
    <rPh sb="0" eb="1">
      <t>ヒ</t>
    </rPh>
    <rPh sb="1" eb="3">
      <t>ヘイキン</t>
    </rPh>
    <phoneticPr fontId="8"/>
  </si>
  <si>
    <t>日最高</t>
    <rPh sb="0" eb="1">
      <t>ヒ</t>
    </rPh>
    <rPh sb="1" eb="3">
      <t>サイコウ</t>
    </rPh>
    <phoneticPr fontId="8"/>
  </si>
  <si>
    <t>日最低</t>
    <rPh sb="0" eb="1">
      <t>ヒ</t>
    </rPh>
    <rPh sb="1" eb="3">
      <t>サイテイ</t>
    </rPh>
    <phoneticPr fontId="8"/>
  </si>
  <si>
    <t>令和元</t>
    <rPh sb="0" eb="3">
      <t>レイワガン</t>
    </rPh>
    <phoneticPr fontId="8"/>
  </si>
  <si>
    <t>資料：気象庁気象統計情報</t>
    <rPh sb="0" eb="2">
      <t>シリョウ</t>
    </rPh>
    <rPh sb="3" eb="6">
      <t>キショウチョウ</t>
    </rPh>
    <rPh sb="6" eb="8">
      <t>キショウ</t>
    </rPh>
    <rPh sb="8" eb="10">
      <t>トウケイ</t>
    </rPh>
    <rPh sb="10" eb="12">
      <t>ジョウホウ</t>
    </rPh>
    <phoneticPr fontId="8"/>
  </si>
  <si>
    <t>茨城県全体から見たつくば市早わかり表</t>
    <phoneticPr fontId="8"/>
  </si>
  <si>
    <t>分類</t>
    <rPh sb="0" eb="2">
      <t>ブンルイ</t>
    </rPh>
    <phoneticPr fontId="8"/>
  </si>
  <si>
    <t>　　　　　　　　　項　　　　　　　　　　　目　　　　　</t>
    <rPh sb="9" eb="22">
      <t>コウモク</t>
    </rPh>
    <phoneticPr fontId="8"/>
  </si>
  <si>
    <t>指標値・実数値</t>
    <rPh sb="0" eb="2">
      <t>シヒョウ</t>
    </rPh>
    <rPh sb="2" eb="3">
      <t>チ</t>
    </rPh>
    <rPh sb="4" eb="6">
      <t>ジッスウ</t>
    </rPh>
    <rPh sb="6" eb="7">
      <t>チ</t>
    </rPh>
    <phoneticPr fontId="8"/>
  </si>
  <si>
    <t>県内順位</t>
    <rPh sb="0" eb="2">
      <t>ケンナイ</t>
    </rPh>
    <rPh sb="2" eb="4">
      <t>ジュンイ</t>
    </rPh>
    <phoneticPr fontId="8"/>
  </si>
  <si>
    <t>基準日</t>
    <rPh sb="0" eb="3">
      <t>キジュンビ</t>
    </rPh>
    <phoneticPr fontId="8"/>
  </si>
  <si>
    <t>土地・人口</t>
    <rPh sb="0" eb="2">
      <t>トチ</t>
    </rPh>
    <rPh sb="3" eb="5">
      <t>ジンコウ</t>
    </rPh>
    <phoneticPr fontId="8"/>
  </si>
  <si>
    <t>総面積</t>
    <rPh sb="0" eb="3">
      <t>ソウメンセキ</t>
    </rPh>
    <phoneticPr fontId="8"/>
  </si>
  <si>
    <t>283.72（ｋ㎡）</t>
    <phoneticPr fontId="8"/>
  </si>
  <si>
    <t>可住地面積</t>
    <rPh sb="0" eb="3">
      <t>カジュウチ</t>
    </rPh>
    <rPh sb="3" eb="5">
      <t>メンセキ</t>
    </rPh>
    <phoneticPr fontId="8"/>
  </si>
  <si>
    <t>243.37（ｋ㎡）</t>
    <phoneticPr fontId="8"/>
  </si>
  <si>
    <t>平成30年</t>
    <rPh sb="0" eb="2">
      <t>ヘイセイ</t>
    </rPh>
    <rPh sb="4" eb="5">
      <t>ネン</t>
    </rPh>
    <phoneticPr fontId="8"/>
  </si>
  <si>
    <t>総人口</t>
    <rPh sb="0" eb="3">
      <t>ソウジンコウ</t>
    </rPh>
    <phoneticPr fontId="8"/>
  </si>
  <si>
    <t>世帯人員（１世帯当たり人員）</t>
    <rPh sb="0" eb="2">
      <t>セタイ</t>
    </rPh>
    <rPh sb="2" eb="4">
      <t>ジンイン</t>
    </rPh>
    <rPh sb="6" eb="8">
      <t>セタイ</t>
    </rPh>
    <rPh sb="8" eb="9">
      <t>ア</t>
    </rPh>
    <rPh sb="11" eb="13">
      <t>ジンイン</t>
    </rPh>
    <phoneticPr fontId="8"/>
  </si>
  <si>
    <t>令和元年10月1日現在</t>
    <rPh sb="0" eb="2">
      <t>レイワ</t>
    </rPh>
    <rPh sb="2" eb="4">
      <t>ガンネン</t>
    </rPh>
    <rPh sb="6" eb="7">
      <t>ガツ</t>
    </rPh>
    <rPh sb="7" eb="9">
      <t>ツイタチ</t>
    </rPh>
    <rPh sb="9" eb="11">
      <t>ゲンザイ</t>
    </rPh>
    <phoneticPr fontId="8"/>
  </si>
  <si>
    <t>人口密度（総面積１k㎡当たり）</t>
    <rPh sb="0" eb="2">
      <t>ジンコウ</t>
    </rPh>
    <rPh sb="2" eb="4">
      <t>ミツド</t>
    </rPh>
    <rPh sb="5" eb="8">
      <t>ソウメンセキ</t>
    </rPh>
    <phoneticPr fontId="8"/>
  </si>
  <si>
    <t>15歳未満人口割合</t>
    <rPh sb="2" eb="5">
      <t>サイミマン</t>
    </rPh>
    <rPh sb="5" eb="7">
      <t>ジンコウ</t>
    </rPh>
    <rPh sb="7" eb="9">
      <t>ワリアイ</t>
    </rPh>
    <phoneticPr fontId="8"/>
  </si>
  <si>
    <t>15～64歳人口割合</t>
    <rPh sb="5" eb="6">
      <t>サイ</t>
    </rPh>
    <rPh sb="6" eb="8">
      <t>ジンコウ</t>
    </rPh>
    <rPh sb="8" eb="10">
      <t>ワリアイ</t>
    </rPh>
    <phoneticPr fontId="8"/>
  </si>
  <si>
    <t>65歳以上人口割合</t>
    <rPh sb="2" eb="5">
      <t>サイイジョウ</t>
    </rPh>
    <rPh sb="5" eb="7">
      <t>ジンコウ</t>
    </rPh>
    <rPh sb="7" eb="9">
      <t>ワリアイ</t>
    </rPh>
    <phoneticPr fontId="8"/>
  </si>
  <si>
    <t>出生率(千人当たり)</t>
    <rPh sb="0" eb="3">
      <t>シュッセイリツ</t>
    </rPh>
    <rPh sb="4" eb="6">
      <t>センニン</t>
    </rPh>
    <rPh sb="6" eb="7">
      <t>ア</t>
    </rPh>
    <phoneticPr fontId="8"/>
  </si>
  <si>
    <t>9.8（‰）</t>
    <phoneticPr fontId="8"/>
  </si>
  <si>
    <t>令和元年</t>
    <rPh sb="0" eb="2">
      <t>レイワ</t>
    </rPh>
    <rPh sb="2" eb="4">
      <t>ガンネン</t>
    </rPh>
    <phoneticPr fontId="8"/>
  </si>
  <si>
    <t>死亡率(千人当たり)</t>
    <rPh sb="0" eb="2">
      <t>シボウ</t>
    </rPh>
    <rPh sb="2" eb="3">
      <t>リツ</t>
    </rPh>
    <phoneticPr fontId="8"/>
  </si>
  <si>
    <t>8.0（‰）</t>
    <phoneticPr fontId="8"/>
  </si>
  <si>
    <t>高齢単身者割合</t>
    <rPh sb="0" eb="2">
      <t>コウレイ</t>
    </rPh>
    <rPh sb="2" eb="5">
      <t>タンシンシャ</t>
    </rPh>
    <rPh sb="5" eb="7">
      <t>ワリアイ</t>
    </rPh>
    <phoneticPr fontId="8"/>
  </si>
  <si>
    <t>未婚率</t>
    <rPh sb="0" eb="3">
      <t>ミコンリツ</t>
    </rPh>
    <phoneticPr fontId="8"/>
  </si>
  <si>
    <t>平成27年10月1日現在</t>
    <rPh sb="0" eb="2">
      <t>ヘイセイ</t>
    </rPh>
    <rPh sb="4" eb="5">
      <t>ネン</t>
    </rPh>
    <rPh sb="7" eb="8">
      <t>ガツ</t>
    </rPh>
    <rPh sb="9" eb="10">
      <t>ニチ</t>
    </rPh>
    <rPh sb="10" eb="12">
      <t>ゲンザイ</t>
    </rPh>
    <phoneticPr fontId="8"/>
  </si>
  <si>
    <t>外国人割合</t>
    <rPh sb="0" eb="2">
      <t>ガイコク</t>
    </rPh>
    <rPh sb="2" eb="3">
      <t>ジン</t>
    </rPh>
    <rPh sb="3" eb="5">
      <t>ワリアイ</t>
    </rPh>
    <phoneticPr fontId="8"/>
  </si>
  <si>
    <t>経済・財政</t>
    <rPh sb="0" eb="2">
      <t>ケイザイ</t>
    </rPh>
    <rPh sb="3" eb="5">
      <t>ザイセイ</t>
    </rPh>
    <phoneticPr fontId="8"/>
  </si>
  <si>
    <t>市町村内総生産（名目）</t>
    <rPh sb="0" eb="1">
      <t>シチョウソン</t>
    </rPh>
    <rPh sb="1" eb="3">
      <t>チョウソン</t>
    </rPh>
    <rPh sb="3" eb="4">
      <t>ナイ</t>
    </rPh>
    <rPh sb="4" eb="7">
      <t>ソウセイサン</t>
    </rPh>
    <rPh sb="8" eb="10">
      <t>メイモク</t>
    </rPh>
    <phoneticPr fontId="8"/>
  </si>
  <si>
    <t>製造品出荷額等〔従業者4人以上の事業所〕</t>
    <rPh sb="0" eb="2">
      <t>セイゾウ</t>
    </rPh>
    <rPh sb="2" eb="3">
      <t>ヒン</t>
    </rPh>
    <rPh sb="3" eb="6">
      <t>シュッカガク</t>
    </rPh>
    <rPh sb="6" eb="7">
      <t>トウ</t>
    </rPh>
    <rPh sb="8" eb="11">
      <t>ジュウギョウシャ</t>
    </rPh>
    <rPh sb="12" eb="15">
      <t>ニンイジョウ</t>
    </rPh>
    <rPh sb="16" eb="19">
      <t>ジギョウショ</t>
    </rPh>
    <phoneticPr fontId="8"/>
  </si>
  <si>
    <t>商品販売額</t>
    <rPh sb="0" eb="2">
      <t>ショウヒン</t>
    </rPh>
    <rPh sb="2" eb="5">
      <t>ハンバイガク</t>
    </rPh>
    <phoneticPr fontId="8"/>
  </si>
  <si>
    <t>645,562（百万円）</t>
    <rPh sb="8" eb="10">
      <t>ヒャクマン</t>
    </rPh>
    <rPh sb="10" eb="11">
      <t>エン</t>
    </rPh>
    <phoneticPr fontId="8"/>
  </si>
  <si>
    <t>平成27年</t>
    <rPh sb="0" eb="2">
      <t>ヘイセイ</t>
    </rPh>
    <rPh sb="4" eb="5">
      <t>ネン</t>
    </rPh>
    <phoneticPr fontId="8"/>
  </si>
  <si>
    <t>小売事業所売場面積</t>
    <rPh sb="0" eb="2">
      <t>コウリ</t>
    </rPh>
    <rPh sb="2" eb="5">
      <t>ジギョウショ</t>
    </rPh>
    <rPh sb="5" eb="6">
      <t>ウ</t>
    </rPh>
    <rPh sb="6" eb="7">
      <t>バ</t>
    </rPh>
    <rPh sb="7" eb="9">
      <t>メンセキ</t>
    </rPh>
    <phoneticPr fontId="8"/>
  </si>
  <si>
    <t>356,286（㎡）</t>
    <phoneticPr fontId="8"/>
  </si>
  <si>
    <t>平成28年6月1日現在</t>
    <rPh sb="0" eb="2">
      <t>ヘイセイ</t>
    </rPh>
    <rPh sb="4" eb="5">
      <t>ネン</t>
    </rPh>
    <rPh sb="6" eb="7">
      <t>ガツ</t>
    </rPh>
    <rPh sb="8" eb="9">
      <t>ヒ</t>
    </rPh>
    <rPh sb="9" eb="11">
      <t>ゲンザイ</t>
    </rPh>
    <phoneticPr fontId="8"/>
  </si>
  <si>
    <t>就業構造（第１次産業）</t>
    <rPh sb="0" eb="2">
      <t>シュウギョウ</t>
    </rPh>
    <rPh sb="2" eb="4">
      <t>コウゾウ</t>
    </rPh>
    <rPh sb="5" eb="6">
      <t>ダイ</t>
    </rPh>
    <rPh sb="7" eb="8">
      <t>ジ</t>
    </rPh>
    <rPh sb="8" eb="10">
      <t>サンギョウ</t>
    </rPh>
    <phoneticPr fontId="8"/>
  </si>
  <si>
    <t>3.18（％）</t>
    <phoneticPr fontId="8"/>
  </si>
  <si>
    <t>就業構造（第２次産業）</t>
    <rPh sb="0" eb="2">
      <t>シュウギョウ</t>
    </rPh>
    <rPh sb="2" eb="4">
      <t>コウゾウ</t>
    </rPh>
    <rPh sb="5" eb="6">
      <t>ダイ</t>
    </rPh>
    <rPh sb="7" eb="8">
      <t>ジ</t>
    </rPh>
    <rPh sb="8" eb="10">
      <t>サンギョウ</t>
    </rPh>
    <phoneticPr fontId="8"/>
  </si>
  <si>
    <t>20.76（％）</t>
    <phoneticPr fontId="8"/>
  </si>
  <si>
    <t>就業構造（第３次産業）</t>
    <rPh sb="0" eb="2">
      <t>シュウギョウ</t>
    </rPh>
    <rPh sb="2" eb="4">
      <t>コウゾウ</t>
    </rPh>
    <rPh sb="5" eb="6">
      <t>ダイ</t>
    </rPh>
    <rPh sb="7" eb="8">
      <t>ジ</t>
    </rPh>
    <rPh sb="8" eb="10">
      <t>サンギョウ</t>
    </rPh>
    <phoneticPr fontId="8"/>
  </si>
  <si>
    <t>76.06（％）</t>
    <phoneticPr fontId="8"/>
  </si>
  <si>
    <t>市内就業者比率</t>
    <rPh sb="0" eb="2">
      <t>シナイ</t>
    </rPh>
    <rPh sb="2" eb="5">
      <t>シュウギョウシャ</t>
    </rPh>
    <rPh sb="5" eb="7">
      <t>ヒリツ</t>
    </rPh>
    <phoneticPr fontId="8"/>
  </si>
  <si>
    <t>29.34（％）</t>
    <phoneticPr fontId="8"/>
  </si>
  <si>
    <t>平成27年</t>
    <phoneticPr fontId="8"/>
  </si>
  <si>
    <t>財政力指数</t>
    <rPh sb="0" eb="3">
      <t>ザイセイリョク</t>
    </rPh>
    <rPh sb="3" eb="5">
      <t>シスウ</t>
    </rPh>
    <phoneticPr fontId="8"/>
  </si>
  <si>
    <t>実質公債費比率</t>
    <rPh sb="0" eb="2">
      <t>ジッシツ</t>
    </rPh>
    <rPh sb="2" eb="5">
      <t>コウサイヒ</t>
    </rPh>
    <rPh sb="5" eb="7">
      <t>ヒリツ</t>
    </rPh>
    <phoneticPr fontId="8"/>
  </si>
  <si>
    <t>令和元年度</t>
    <rPh sb="0" eb="2">
      <t>レイワ</t>
    </rPh>
    <rPh sb="2" eb="4">
      <t>ガンネン</t>
    </rPh>
    <rPh sb="3" eb="5">
      <t>ネンド</t>
    </rPh>
    <phoneticPr fontId="8"/>
  </si>
  <si>
    <t>市町村民税（住民１人当たり）</t>
    <rPh sb="0" eb="5">
      <t>シチョウソンミンゼイ</t>
    </rPh>
    <rPh sb="6" eb="8">
      <t>ジュウミン</t>
    </rPh>
    <rPh sb="8" eb="10">
      <t>ヒトリ</t>
    </rPh>
    <phoneticPr fontId="8"/>
  </si>
  <si>
    <t>固定資産税（住民１人当たり）</t>
    <rPh sb="0" eb="2">
      <t>コテイ</t>
    </rPh>
    <rPh sb="2" eb="5">
      <t>シサンゼイ</t>
    </rPh>
    <rPh sb="6" eb="8">
      <t>ジュウミン</t>
    </rPh>
    <rPh sb="8" eb="10">
      <t>ヒトリ</t>
    </rPh>
    <phoneticPr fontId="8"/>
  </si>
  <si>
    <t>歳出決算総額（住民１人当たり）</t>
    <rPh sb="0" eb="2">
      <t>サイシュツ</t>
    </rPh>
    <rPh sb="2" eb="4">
      <t>ケッサン</t>
    </rPh>
    <rPh sb="4" eb="6">
      <t>ソウガク</t>
    </rPh>
    <rPh sb="7" eb="9">
      <t>ジュウミン</t>
    </rPh>
    <rPh sb="9" eb="11">
      <t>ヒトリ</t>
    </rPh>
    <phoneticPr fontId="8"/>
  </si>
  <si>
    <t>教育・文化</t>
    <rPh sb="0" eb="2">
      <t>キョウイク</t>
    </rPh>
    <rPh sb="3" eb="5">
      <t>ブンカ</t>
    </rPh>
    <phoneticPr fontId="8"/>
  </si>
  <si>
    <t>幼稚園数（３～５歳１万人当たり）</t>
    <rPh sb="0" eb="3">
      <t>ヨウチエン</t>
    </rPh>
    <rPh sb="3" eb="4">
      <t>スウ</t>
    </rPh>
    <rPh sb="8" eb="9">
      <t>サイ</t>
    </rPh>
    <rPh sb="10" eb="12">
      <t>マンニン</t>
    </rPh>
    <phoneticPr fontId="8"/>
  </si>
  <si>
    <t>小学校児童数（教員１人当たり）</t>
    <rPh sb="0" eb="3">
      <t>ショウガッコウ</t>
    </rPh>
    <rPh sb="3" eb="6">
      <t>ジドウスウ</t>
    </rPh>
    <rPh sb="7" eb="9">
      <t>キョウイン</t>
    </rPh>
    <rPh sb="9" eb="11">
      <t>ヒトリ</t>
    </rPh>
    <phoneticPr fontId="8"/>
  </si>
  <si>
    <t>中学校生徒数（教員１人当たり）</t>
    <rPh sb="0" eb="3">
      <t>チュウガッコウ</t>
    </rPh>
    <rPh sb="3" eb="6">
      <t>セイトスウ</t>
    </rPh>
    <rPh sb="7" eb="9">
      <t>キョウイン</t>
    </rPh>
    <rPh sb="9" eb="11">
      <t>ヒトリ</t>
    </rPh>
    <phoneticPr fontId="8"/>
  </si>
  <si>
    <t>運動広場数（１０万人当たり）</t>
    <rPh sb="0" eb="2">
      <t>ウンドウ</t>
    </rPh>
    <rPh sb="2" eb="4">
      <t>ヒロバ</t>
    </rPh>
    <rPh sb="4" eb="5">
      <t>スウ</t>
    </rPh>
    <rPh sb="8" eb="10">
      <t>マンニン</t>
    </rPh>
    <phoneticPr fontId="8"/>
  </si>
  <si>
    <t>居住・環境</t>
    <rPh sb="0" eb="2">
      <t>キョジュウ</t>
    </rPh>
    <rPh sb="3" eb="5">
      <t>カンキョウ</t>
    </rPh>
    <phoneticPr fontId="8"/>
  </si>
  <si>
    <t>持ち家率</t>
    <rPh sb="0" eb="1">
      <t>モ</t>
    </rPh>
    <rPh sb="2" eb="3">
      <t>イエ</t>
    </rPh>
    <rPh sb="3" eb="4">
      <t>リツ</t>
    </rPh>
    <phoneticPr fontId="8"/>
  </si>
  <si>
    <t>52.23（％）</t>
    <phoneticPr fontId="8"/>
  </si>
  <si>
    <t>平成30年10月1日現在</t>
    <rPh sb="0" eb="2">
      <t>ヘイセイ</t>
    </rPh>
    <rPh sb="4" eb="5">
      <t>ネン</t>
    </rPh>
    <rPh sb="7" eb="8">
      <t>ガツ</t>
    </rPh>
    <rPh sb="9" eb="10">
      <t>ニチ</t>
    </rPh>
    <rPh sb="10" eb="12">
      <t>ゲンザイ</t>
    </rPh>
    <phoneticPr fontId="8"/>
  </si>
  <si>
    <t>水道普及率</t>
    <rPh sb="0" eb="2">
      <t>スイドウ</t>
    </rPh>
    <rPh sb="2" eb="5">
      <t>フキュウリツ</t>
    </rPh>
    <phoneticPr fontId="8"/>
  </si>
  <si>
    <t>94.9（％）</t>
  </si>
  <si>
    <t>令和2年3月31日現在</t>
    <rPh sb="0" eb="2">
      <t>レイワ</t>
    </rPh>
    <rPh sb="3" eb="4">
      <t>ネン</t>
    </rPh>
    <rPh sb="4" eb="5">
      <t>ヘイネン</t>
    </rPh>
    <rPh sb="5" eb="6">
      <t>ガツ</t>
    </rPh>
    <rPh sb="8" eb="9">
      <t>ニチ</t>
    </rPh>
    <rPh sb="9" eb="11">
      <t>ゲンザイ</t>
    </rPh>
    <phoneticPr fontId="8"/>
  </si>
  <si>
    <t>汚水処理人口普及率</t>
    <rPh sb="0" eb="2">
      <t>オスイ</t>
    </rPh>
    <rPh sb="2" eb="4">
      <t>ショリ</t>
    </rPh>
    <rPh sb="4" eb="6">
      <t>ジンコウ</t>
    </rPh>
    <rPh sb="6" eb="8">
      <t>フキュウ</t>
    </rPh>
    <rPh sb="8" eb="9">
      <t>リツ</t>
    </rPh>
    <phoneticPr fontId="8"/>
  </si>
  <si>
    <t>下水道普及率</t>
    <rPh sb="0" eb="3">
      <t>ゲスイドウ</t>
    </rPh>
    <rPh sb="3" eb="6">
      <t>フキュウリツ</t>
    </rPh>
    <phoneticPr fontId="8"/>
  </si>
  <si>
    <t>ごみ収集量（1人１日当たり）</t>
    <rPh sb="2" eb="5">
      <t>シュウシュウリョウ</t>
    </rPh>
    <rPh sb="7" eb="8">
      <t>ニン</t>
    </rPh>
    <rPh sb="9" eb="10">
      <t>ニチ</t>
    </rPh>
    <rPh sb="10" eb="11">
      <t>ア</t>
    </rPh>
    <phoneticPr fontId="8"/>
  </si>
  <si>
    <t>道路実延長（総面積１万㎡当たり）</t>
    <rPh sb="0" eb="2">
      <t>ドウロ</t>
    </rPh>
    <rPh sb="2" eb="3">
      <t>ジツ</t>
    </rPh>
    <rPh sb="3" eb="5">
      <t>エンチョウ</t>
    </rPh>
    <rPh sb="6" eb="9">
      <t>ソウメンセキ</t>
    </rPh>
    <rPh sb="10" eb="11">
      <t>マン</t>
    </rPh>
    <phoneticPr fontId="8"/>
  </si>
  <si>
    <t>市町村道舗装率</t>
    <rPh sb="0" eb="3">
      <t>シチョウソン</t>
    </rPh>
    <rPh sb="3" eb="4">
      <t>ミチ</t>
    </rPh>
    <rPh sb="4" eb="7">
      <t>ホソウリツ</t>
    </rPh>
    <phoneticPr fontId="8"/>
  </si>
  <si>
    <t>自家用乗用車数（千人当たり）</t>
    <rPh sb="0" eb="2">
      <t>ジカヨウ</t>
    </rPh>
    <rPh sb="2" eb="3">
      <t>ヨウ</t>
    </rPh>
    <rPh sb="3" eb="6">
      <t>ジョウヨウシャ</t>
    </rPh>
    <rPh sb="6" eb="7">
      <t>スウ</t>
    </rPh>
    <rPh sb="8" eb="10">
      <t>センニン</t>
    </rPh>
    <phoneticPr fontId="8"/>
  </si>
  <si>
    <t>社会保障・医療</t>
    <rPh sb="0" eb="2">
      <t>シャカイ</t>
    </rPh>
    <rPh sb="2" eb="4">
      <t>ホショウ</t>
    </rPh>
    <rPh sb="5" eb="7">
      <t>イリョウ</t>
    </rPh>
    <phoneticPr fontId="8"/>
  </si>
  <si>
    <t>国民年金受給金額（受給権者１人当たり）</t>
    <rPh sb="0" eb="2">
      <t>コクミン</t>
    </rPh>
    <rPh sb="2" eb="4">
      <t>ネンキン</t>
    </rPh>
    <rPh sb="4" eb="6">
      <t>ジュキュウ</t>
    </rPh>
    <rPh sb="6" eb="8">
      <t>キンガク</t>
    </rPh>
    <rPh sb="9" eb="12">
      <t>ジュキュウケン</t>
    </rPh>
    <rPh sb="12" eb="13">
      <t>シャ</t>
    </rPh>
    <rPh sb="13" eb="15">
      <t>ヒトリ</t>
    </rPh>
    <phoneticPr fontId="8"/>
  </si>
  <si>
    <t>生活保護被保護実人員（千人当たり）</t>
    <rPh sb="0" eb="2">
      <t>セイカツ</t>
    </rPh>
    <rPh sb="2" eb="4">
      <t>ホゴ</t>
    </rPh>
    <rPh sb="4" eb="5">
      <t>ヒ</t>
    </rPh>
    <rPh sb="5" eb="7">
      <t>ホゴ</t>
    </rPh>
    <rPh sb="7" eb="10">
      <t>ジツジンイン</t>
    </rPh>
    <rPh sb="11" eb="13">
      <t>センニン</t>
    </rPh>
    <phoneticPr fontId="8"/>
  </si>
  <si>
    <t>平成28年度</t>
    <rPh sb="0" eb="2">
      <t>ヘイセイ</t>
    </rPh>
    <rPh sb="4" eb="5">
      <t>ネン</t>
    </rPh>
    <rPh sb="5" eb="6">
      <t>ド</t>
    </rPh>
    <phoneticPr fontId="8"/>
  </si>
  <si>
    <t>保育所等数（０～５歳１万人当たり）</t>
    <rPh sb="0" eb="2">
      <t>ホイク</t>
    </rPh>
    <rPh sb="2" eb="3">
      <t>ショ</t>
    </rPh>
    <rPh sb="3" eb="4">
      <t>トウ</t>
    </rPh>
    <rPh sb="4" eb="5">
      <t>スウ</t>
    </rPh>
    <rPh sb="9" eb="10">
      <t>サイ</t>
    </rPh>
    <rPh sb="11" eb="13">
      <t>マンニン</t>
    </rPh>
    <rPh sb="13" eb="14">
      <t>ア</t>
    </rPh>
    <phoneticPr fontId="8"/>
  </si>
  <si>
    <t>令和元年10月1日現在</t>
    <rPh sb="0" eb="2">
      <t>レイワ</t>
    </rPh>
    <rPh sb="2" eb="4">
      <t>ガンネン</t>
    </rPh>
    <rPh sb="4" eb="5">
      <t>ヘイネン</t>
    </rPh>
    <rPh sb="6" eb="7">
      <t>ガツ</t>
    </rPh>
    <rPh sb="8" eb="9">
      <t>ヒ</t>
    </rPh>
    <rPh sb="9" eb="11">
      <t>ゲンザイ</t>
    </rPh>
    <phoneticPr fontId="8"/>
  </si>
  <si>
    <t>一般病院数（１０万人当たり）</t>
    <rPh sb="0" eb="2">
      <t>イッパン</t>
    </rPh>
    <rPh sb="2" eb="4">
      <t>ビョウイン</t>
    </rPh>
    <rPh sb="4" eb="5">
      <t>スウ</t>
    </rPh>
    <rPh sb="8" eb="10">
      <t>マンニン</t>
    </rPh>
    <phoneticPr fontId="8"/>
  </si>
  <si>
    <t>4.6（施設）</t>
    <rPh sb="4" eb="6">
      <t>シセツ</t>
    </rPh>
    <phoneticPr fontId="8"/>
  </si>
  <si>
    <t>一般診療所数（１０万人当たり）</t>
    <rPh sb="0" eb="2">
      <t>イッパン</t>
    </rPh>
    <rPh sb="2" eb="4">
      <t>シンリョウ</t>
    </rPh>
    <rPh sb="4" eb="5">
      <t>ショ</t>
    </rPh>
    <rPh sb="5" eb="6">
      <t>スウ</t>
    </rPh>
    <rPh sb="9" eb="11">
      <t>マンニン</t>
    </rPh>
    <phoneticPr fontId="8"/>
  </si>
  <si>
    <t>医師数（１０万人当たり）</t>
    <rPh sb="0" eb="3">
      <t>イシスウ</t>
    </rPh>
    <rPh sb="6" eb="8">
      <t>マンニン</t>
    </rPh>
    <phoneticPr fontId="8"/>
  </si>
  <si>
    <t>平成30年12月31日現在</t>
    <rPh sb="0" eb="2">
      <t>ヘイセイ</t>
    </rPh>
    <rPh sb="4" eb="5">
      <t>ネン</t>
    </rPh>
    <rPh sb="7" eb="8">
      <t>ガツ</t>
    </rPh>
    <rPh sb="10" eb="11">
      <t>ニチ</t>
    </rPh>
    <rPh sb="11" eb="13">
      <t>ゲンザイ</t>
    </rPh>
    <phoneticPr fontId="8"/>
  </si>
  <si>
    <t>看護師・准看護師数（１０万人当たり）</t>
    <rPh sb="0" eb="2">
      <t>カンゴフ</t>
    </rPh>
    <rPh sb="2" eb="3">
      <t>シ</t>
    </rPh>
    <rPh sb="4" eb="7">
      <t>ジュンカンゴフ</t>
    </rPh>
    <rPh sb="7" eb="8">
      <t>シ</t>
    </rPh>
    <rPh sb="8" eb="9">
      <t>スウ</t>
    </rPh>
    <rPh sb="12" eb="14">
      <t>マンニン</t>
    </rPh>
    <phoneticPr fontId="8"/>
  </si>
  <si>
    <t>1,569.8（人）</t>
    <phoneticPr fontId="8"/>
  </si>
  <si>
    <t>歯科診療所数（１０万人当たり）</t>
    <rPh sb="0" eb="2">
      <t>シカ</t>
    </rPh>
    <rPh sb="2" eb="5">
      <t>シンリョウジョ</t>
    </rPh>
    <rPh sb="5" eb="6">
      <t>スウ</t>
    </rPh>
    <rPh sb="9" eb="10">
      <t>マン</t>
    </rPh>
    <rPh sb="10" eb="11">
      <t>ニン</t>
    </rPh>
    <phoneticPr fontId="8"/>
  </si>
  <si>
    <t>歯科医師数（１０万人当たり）</t>
    <rPh sb="0" eb="4">
      <t>シカイシ</t>
    </rPh>
    <rPh sb="4" eb="5">
      <t>スウ</t>
    </rPh>
    <rPh sb="8" eb="9">
      <t>マン</t>
    </rPh>
    <rPh sb="9" eb="10">
      <t>ニン</t>
    </rPh>
    <phoneticPr fontId="8"/>
  </si>
  <si>
    <t>生活習慣病による死亡者数（１０万人当たり）</t>
    <rPh sb="0" eb="2">
      <t>セイカツ</t>
    </rPh>
    <rPh sb="2" eb="4">
      <t>シュウカン</t>
    </rPh>
    <rPh sb="4" eb="5">
      <t>ビョウ</t>
    </rPh>
    <rPh sb="8" eb="12">
      <t>シボウシャスウ</t>
    </rPh>
    <rPh sb="15" eb="17">
      <t>マンニン</t>
    </rPh>
    <phoneticPr fontId="8"/>
  </si>
  <si>
    <t>国民健康保険医療費（被保険者1人当たり）</t>
    <rPh sb="0" eb="2">
      <t>コクミン</t>
    </rPh>
    <rPh sb="2" eb="4">
      <t>ケンコウ</t>
    </rPh>
    <rPh sb="4" eb="6">
      <t>ホケン</t>
    </rPh>
    <rPh sb="6" eb="9">
      <t>イリョウヒ</t>
    </rPh>
    <rPh sb="10" eb="14">
      <t>ヒホケンシャ</t>
    </rPh>
    <rPh sb="15" eb="16">
      <t>ニン</t>
    </rPh>
    <phoneticPr fontId="8"/>
  </si>
  <si>
    <t>安　　全</t>
    <rPh sb="0" eb="4">
      <t>アンゼン</t>
    </rPh>
    <phoneticPr fontId="8"/>
  </si>
  <si>
    <t>火災出火件数（１０万人当たり）</t>
    <rPh sb="0" eb="2">
      <t>カサイ</t>
    </rPh>
    <rPh sb="2" eb="4">
      <t>シュッカ</t>
    </rPh>
    <rPh sb="4" eb="6">
      <t>ケンスウ</t>
    </rPh>
    <rPh sb="9" eb="11">
      <t>マンニン</t>
    </rPh>
    <phoneticPr fontId="8"/>
  </si>
  <si>
    <t>令和元年</t>
    <rPh sb="0" eb="2">
      <t>レイワ</t>
    </rPh>
    <rPh sb="2" eb="3">
      <t>ゲン</t>
    </rPh>
    <rPh sb="3" eb="4">
      <t>ネン</t>
    </rPh>
    <phoneticPr fontId="8"/>
  </si>
  <si>
    <t>建物火災損害額（１人当たり）</t>
    <rPh sb="0" eb="2">
      <t>タテモノ</t>
    </rPh>
    <rPh sb="2" eb="4">
      <t>カサイ</t>
    </rPh>
    <rPh sb="4" eb="6">
      <t>ソンガイ</t>
    </rPh>
    <rPh sb="6" eb="7">
      <t>ガク</t>
    </rPh>
    <rPh sb="8" eb="10">
      <t>ヒトリ</t>
    </rPh>
    <phoneticPr fontId="8"/>
  </si>
  <si>
    <t>交通事故発生件数（千人当たり）</t>
    <rPh sb="0" eb="2">
      <t>コウツウ</t>
    </rPh>
    <rPh sb="2" eb="4">
      <t>ジコ</t>
    </rPh>
    <rPh sb="4" eb="6">
      <t>ハッセイ</t>
    </rPh>
    <rPh sb="6" eb="8">
      <t>ケンスウ</t>
    </rPh>
    <rPh sb="9" eb="11">
      <t>センニン</t>
    </rPh>
    <phoneticPr fontId="8"/>
  </si>
  <si>
    <t>交通事故死傷者数（１０万人当たり）</t>
    <rPh sb="0" eb="2">
      <t>コウツウ</t>
    </rPh>
    <rPh sb="2" eb="4">
      <t>ジコ</t>
    </rPh>
    <rPh sb="4" eb="7">
      <t>シショウシャ</t>
    </rPh>
    <rPh sb="7" eb="8">
      <t>スウ</t>
    </rPh>
    <rPh sb="11" eb="13">
      <t>マンニン</t>
    </rPh>
    <phoneticPr fontId="8"/>
  </si>
  <si>
    <t>刑法犯認知件数（千人当たり）</t>
    <rPh sb="0" eb="2">
      <t>ケイホウ</t>
    </rPh>
    <rPh sb="2" eb="3">
      <t>ハン</t>
    </rPh>
    <rPh sb="3" eb="5">
      <t>ニンチ</t>
    </rPh>
    <rPh sb="5" eb="7">
      <t>ケンスウ</t>
    </rPh>
    <rPh sb="8" eb="10">
      <t>センニン</t>
    </rPh>
    <phoneticPr fontId="8"/>
  </si>
  <si>
    <t>令和元年</t>
  </si>
  <si>
    <t>茨城県全体から見たつくば市早わかり表（計算式）</t>
    <phoneticPr fontId="8"/>
  </si>
  <si>
    <t>　　資料出所　 全国都道府県市区町村別面積調（国土交通省国土地理院）</t>
    <rPh sb="2" eb="4">
      <t>シリョウ</t>
    </rPh>
    <rPh sb="4" eb="5">
      <t>デ</t>
    </rPh>
    <rPh sb="5" eb="6">
      <t>トコロ</t>
    </rPh>
    <rPh sb="8" eb="10">
      <t>ゼンコク</t>
    </rPh>
    <rPh sb="10" eb="14">
      <t>トドウフケン</t>
    </rPh>
    <rPh sb="14" eb="16">
      <t>シク</t>
    </rPh>
    <rPh sb="16" eb="18">
      <t>チョウソン</t>
    </rPh>
    <rPh sb="18" eb="19">
      <t>ベツ</t>
    </rPh>
    <rPh sb="19" eb="21">
      <t>メンセキ</t>
    </rPh>
    <rPh sb="21" eb="22">
      <t>シラ</t>
    </rPh>
    <rPh sb="23" eb="28">
      <t>コクドコウツウショウ</t>
    </rPh>
    <rPh sb="28" eb="33">
      <t>コクドチリイン</t>
    </rPh>
    <phoneticPr fontId="8"/>
  </si>
  <si>
    <t>　　計 算 式 　　総面積－（林野面積＋主要湖沼面積）</t>
    <rPh sb="2" eb="3">
      <t>ケイ</t>
    </rPh>
    <rPh sb="4" eb="5">
      <t>サン</t>
    </rPh>
    <rPh sb="6" eb="7">
      <t>シキ</t>
    </rPh>
    <rPh sb="10" eb="13">
      <t>ソウメンセキ</t>
    </rPh>
    <rPh sb="15" eb="17">
      <t>リンヤ</t>
    </rPh>
    <rPh sb="17" eb="19">
      <t>メンセキ</t>
    </rPh>
    <rPh sb="20" eb="22">
      <t>シュヨウ</t>
    </rPh>
    <rPh sb="22" eb="24">
      <t>コショウ</t>
    </rPh>
    <rPh sb="24" eb="26">
      <t>メンセキ</t>
    </rPh>
    <phoneticPr fontId="8"/>
  </si>
  <si>
    <t>　　資料出所　　統計でみる市区町村のすがた（総務省統計局）</t>
    <rPh sb="2" eb="4">
      <t>シリョウ</t>
    </rPh>
    <rPh sb="4" eb="5">
      <t>デ</t>
    </rPh>
    <rPh sb="5" eb="6">
      <t>トコロ</t>
    </rPh>
    <rPh sb="8" eb="10">
      <t>トウケイ</t>
    </rPh>
    <rPh sb="13" eb="15">
      <t>シク</t>
    </rPh>
    <rPh sb="15" eb="17">
      <t>チョウソン</t>
    </rPh>
    <rPh sb="22" eb="25">
      <t>ソウムショウ</t>
    </rPh>
    <rPh sb="25" eb="28">
      <t>トウケイキョク</t>
    </rPh>
    <phoneticPr fontId="8"/>
  </si>
  <si>
    <t>　　資料出所　　茨城県常住人口調査（県統計課）　</t>
    <rPh sb="2" eb="4">
      <t>シリョウ</t>
    </rPh>
    <rPh sb="4" eb="5">
      <t>デ</t>
    </rPh>
    <rPh sb="5" eb="6">
      <t>トコロ</t>
    </rPh>
    <rPh sb="8" eb="11">
      <t>イバラキケン</t>
    </rPh>
    <rPh sb="11" eb="13">
      <t>ジョウジュウ</t>
    </rPh>
    <rPh sb="13" eb="15">
      <t>ジンコウ</t>
    </rPh>
    <rPh sb="15" eb="17">
      <t>チョウサ</t>
    </rPh>
    <rPh sb="18" eb="19">
      <t>ケン</t>
    </rPh>
    <rPh sb="19" eb="21">
      <t>トウケイ</t>
    </rPh>
    <rPh sb="21" eb="22">
      <t>カ</t>
    </rPh>
    <phoneticPr fontId="8"/>
  </si>
  <si>
    <t>世帯人員</t>
    <rPh sb="0" eb="2">
      <t>セタイ</t>
    </rPh>
    <rPh sb="2" eb="4">
      <t>ジンイン</t>
    </rPh>
    <phoneticPr fontId="8"/>
  </si>
  <si>
    <t>　　計 算 式 　　総人口÷総世帯数</t>
    <rPh sb="10" eb="11">
      <t>ソウメンセキ</t>
    </rPh>
    <rPh sb="11" eb="13">
      <t>ジンコウ</t>
    </rPh>
    <rPh sb="14" eb="15">
      <t>ソウ</t>
    </rPh>
    <rPh sb="15" eb="18">
      <t>セタイスウ</t>
    </rPh>
    <phoneticPr fontId="8"/>
  </si>
  <si>
    <t>　　資料出所　　茨城県常住人口調査（県統計課）</t>
    <rPh sb="2" eb="4">
      <t>シリョウ</t>
    </rPh>
    <rPh sb="4" eb="5">
      <t>デ</t>
    </rPh>
    <rPh sb="5" eb="6">
      <t>トコロ</t>
    </rPh>
    <rPh sb="8" eb="11">
      <t>イバラキケン</t>
    </rPh>
    <rPh sb="11" eb="13">
      <t>ジョウジュウ</t>
    </rPh>
    <rPh sb="13" eb="15">
      <t>ジンコウ</t>
    </rPh>
    <rPh sb="15" eb="17">
      <t>チョウサ</t>
    </rPh>
    <rPh sb="18" eb="19">
      <t>ケン</t>
    </rPh>
    <rPh sb="19" eb="21">
      <t>トウケイ</t>
    </rPh>
    <rPh sb="21" eb="22">
      <t>カ</t>
    </rPh>
    <phoneticPr fontId="8"/>
  </si>
  <si>
    <r>
      <t>人口密度（総面積１km</t>
    </r>
    <r>
      <rPr>
        <vertAlign val="superscript"/>
        <sz val="8"/>
        <rFont val="ＭＳ Ｐゴシック"/>
        <family val="3"/>
        <charset val="128"/>
      </rPr>
      <t>2</t>
    </r>
    <r>
      <rPr>
        <sz val="10.5"/>
        <rFont val="ＭＳ Ｐゴシック"/>
        <family val="3"/>
        <charset val="128"/>
      </rPr>
      <t>当たり）</t>
    </r>
    <rPh sb="0" eb="2">
      <t>ジンコウ</t>
    </rPh>
    <rPh sb="2" eb="4">
      <t>ミツド</t>
    </rPh>
    <rPh sb="5" eb="8">
      <t>ソウメンセキ</t>
    </rPh>
    <rPh sb="12" eb="13">
      <t>ア</t>
    </rPh>
    <phoneticPr fontId="8"/>
  </si>
  <si>
    <t>　　計 算 式 　　総人口÷総面積</t>
    <rPh sb="10" eb="11">
      <t>ソウメンセキ</t>
    </rPh>
    <rPh sb="11" eb="13">
      <t>ジンコウ</t>
    </rPh>
    <rPh sb="14" eb="15">
      <t>ソウ</t>
    </rPh>
    <rPh sb="15" eb="17">
      <t>メンセキ</t>
    </rPh>
    <phoneticPr fontId="8"/>
  </si>
  <si>
    <t>１５歳未満人口割合</t>
    <rPh sb="2" eb="5">
      <t>サイミマン</t>
    </rPh>
    <rPh sb="5" eb="7">
      <t>ジンコウ</t>
    </rPh>
    <rPh sb="7" eb="9">
      <t>ワリアイ</t>
    </rPh>
    <phoneticPr fontId="8"/>
  </si>
  <si>
    <t>　　計 算 式 　　１５歳未満人口÷総人口（年齢不詳を除く）×１００</t>
    <rPh sb="12" eb="15">
      <t>サイミマン</t>
    </rPh>
    <rPh sb="15" eb="17">
      <t>ジンコウ</t>
    </rPh>
    <rPh sb="18" eb="19">
      <t>ソウ</t>
    </rPh>
    <rPh sb="19" eb="21">
      <t>ジンコウ</t>
    </rPh>
    <rPh sb="22" eb="24">
      <t>ネンレイ</t>
    </rPh>
    <rPh sb="24" eb="26">
      <t>フショウ</t>
    </rPh>
    <rPh sb="27" eb="28">
      <t>ノゾ</t>
    </rPh>
    <phoneticPr fontId="8"/>
  </si>
  <si>
    <t>１５～６４歳人口割合</t>
    <rPh sb="5" eb="6">
      <t>サイ</t>
    </rPh>
    <rPh sb="6" eb="8">
      <t>ジンコウ</t>
    </rPh>
    <rPh sb="8" eb="10">
      <t>ワリアイ</t>
    </rPh>
    <phoneticPr fontId="8"/>
  </si>
  <si>
    <t>　　計 算 式 　　１５歳～６４歳人口÷総人口（年齢不詳を除く）×１００</t>
    <rPh sb="12" eb="13">
      <t>サイ</t>
    </rPh>
    <rPh sb="16" eb="17">
      <t>サイ</t>
    </rPh>
    <rPh sb="17" eb="19">
      <t>ジンコウ</t>
    </rPh>
    <rPh sb="20" eb="21">
      <t>ソウ</t>
    </rPh>
    <rPh sb="21" eb="23">
      <t>ジンコウ</t>
    </rPh>
    <rPh sb="24" eb="26">
      <t>ネンレイ</t>
    </rPh>
    <rPh sb="26" eb="28">
      <t>フショウ</t>
    </rPh>
    <rPh sb="29" eb="30">
      <t>ノゾ</t>
    </rPh>
    <phoneticPr fontId="8"/>
  </si>
  <si>
    <t>６５歳以上人口割合</t>
    <rPh sb="2" eb="5">
      <t>サイイジョウ</t>
    </rPh>
    <rPh sb="5" eb="7">
      <t>ジンコウ</t>
    </rPh>
    <rPh sb="7" eb="9">
      <t>ワリアイ</t>
    </rPh>
    <phoneticPr fontId="8"/>
  </si>
  <si>
    <t>　　計 算 式 　　６５歳以上人口÷総人口（年齢不詳を除く）×１００</t>
    <rPh sb="12" eb="13">
      <t>サイ</t>
    </rPh>
    <rPh sb="13" eb="15">
      <t>イジョウ</t>
    </rPh>
    <rPh sb="15" eb="17">
      <t>ジンコウ</t>
    </rPh>
    <rPh sb="18" eb="19">
      <t>ソウ</t>
    </rPh>
    <rPh sb="19" eb="21">
      <t>ジンコウ</t>
    </rPh>
    <rPh sb="22" eb="24">
      <t>ネンレイ</t>
    </rPh>
    <rPh sb="24" eb="26">
      <t>フショウ</t>
    </rPh>
    <rPh sb="27" eb="28">
      <t>ノゾ</t>
    </rPh>
    <phoneticPr fontId="8"/>
  </si>
  <si>
    <t>出生率</t>
    <rPh sb="0" eb="3">
      <t>シュッショウリツ</t>
    </rPh>
    <phoneticPr fontId="8"/>
  </si>
  <si>
    <t>　　計 算 式 　　出生数÷日本人人口×１，０００</t>
    <rPh sb="10" eb="12">
      <t>シュッショウジ</t>
    </rPh>
    <rPh sb="12" eb="13">
      <t>スウ</t>
    </rPh>
    <rPh sb="14" eb="17">
      <t>ニホンジン</t>
    </rPh>
    <rPh sb="17" eb="19">
      <t>ジンコウ</t>
    </rPh>
    <phoneticPr fontId="8"/>
  </si>
  <si>
    <t>　　資料出所　　茨城県人口動態統計（県厚生総務課）　　</t>
    <rPh sb="2" eb="4">
      <t>シリョウ</t>
    </rPh>
    <rPh sb="4" eb="5">
      <t>デ</t>
    </rPh>
    <rPh sb="5" eb="6">
      <t>トコロ</t>
    </rPh>
    <rPh sb="8" eb="11">
      <t>イバラキケン</t>
    </rPh>
    <rPh sb="11" eb="13">
      <t>ジンコウ</t>
    </rPh>
    <rPh sb="13" eb="15">
      <t>ドウタイ</t>
    </rPh>
    <rPh sb="15" eb="17">
      <t>トウケイ</t>
    </rPh>
    <rPh sb="18" eb="19">
      <t>ケン</t>
    </rPh>
    <rPh sb="19" eb="21">
      <t>コウセイ</t>
    </rPh>
    <rPh sb="21" eb="24">
      <t>ソウムカ</t>
    </rPh>
    <phoneticPr fontId="8"/>
  </si>
  <si>
    <t>死亡率</t>
    <rPh sb="0" eb="3">
      <t>シボウリツ</t>
    </rPh>
    <phoneticPr fontId="8"/>
  </si>
  <si>
    <t>　　計 算 式 　　死亡数÷日本人人口×１，０００</t>
    <rPh sb="10" eb="13">
      <t>シボウスウ</t>
    </rPh>
    <rPh sb="12" eb="13">
      <t>スウ</t>
    </rPh>
    <rPh sb="14" eb="17">
      <t>ニホンジン</t>
    </rPh>
    <rPh sb="17" eb="19">
      <t>ジンコウ</t>
    </rPh>
    <phoneticPr fontId="8"/>
  </si>
  <si>
    <t>　　資料出所　　茨城県人口動態統計（県厚生総務課）　</t>
    <rPh sb="2" eb="4">
      <t>シリョウ</t>
    </rPh>
    <rPh sb="4" eb="5">
      <t>デ</t>
    </rPh>
    <rPh sb="5" eb="6">
      <t>トコロ</t>
    </rPh>
    <phoneticPr fontId="8"/>
  </si>
  <si>
    <t>高齢単身者割合</t>
    <rPh sb="0" eb="2">
      <t>コウレイ</t>
    </rPh>
    <rPh sb="2" eb="4">
      <t>タンシン</t>
    </rPh>
    <rPh sb="4" eb="5">
      <t>シャ</t>
    </rPh>
    <rPh sb="5" eb="7">
      <t>ワリアイ</t>
    </rPh>
    <phoneticPr fontId="8"/>
  </si>
  <si>
    <t>　　計 算 式 　　高齢単身者数÷６５歳以上人口×１００</t>
    <rPh sb="10" eb="12">
      <t>コウレイ</t>
    </rPh>
    <rPh sb="12" eb="14">
      <t>タンシン</t>
    </rPh>
    <rPh sb="14" eb="15">
      <t>シャ</t>
    </rPh>
    <rPh sb="15" eb="16">
      <t>スウ</t>
    </rPh>
    <rPh sb="19" eb="20">
      <t>サイ</t>
    </rPh>
    <rPh sb="20" eb="22">
      <t>イジョウ</t>
    </rPh>
    <rPh sb="22" eb="24">
      <t>ジンコウ</t>
    </rPh>
    <phoneticPr fontId="8"/>
  </si>
  <si>
    <t>　　資料出所　　茨城県社会生活統計指標（県統計課）</t>
    <rPh sb="2" eb="4">
      <t>シリョウ</t>
    </rPh>
    <rPh sb="4" eb="6">
      <t>デドコロ</t>
    </rPh>
    <rPh sb="8" eb="11">
      <t>イバラキケン</t>
    </rPh>
    <rPh sb="11" eb="13">
      <t>シャカイ</t>
    </rPh>
    <rPh sb="13" eb="15">
      <t>セイカツ</t>
    </rPh>
    <rPh sb="15" eb="17">
      <t>トウケイ</t>
    </rPh>
    <rPh sb="17" eb="19">
      <t>シヒョウ</t>
    </rPh>
    <rPh sb="20" eb="21">
      <t>ケン</t>
    </rPh>
    <rPh sb="21" eb="23">
      <t>トウケイ</t>
    </rPh>
    <rPh sb="23" eb="24">
      <t>カ</t>
    </rPh>
    <phoneticPr fontId="8"/>
  </si>
  <si>
    <t>　　計 算 式 　　１５歳以上未婚者÷１５歳以上人口×１００</t>
    <rPh sb="12" eb="15">
      <t>サイイジョウ</t>
    </rPh>
    <rPh sb="15" eb="18">
      <t>ミコンシャ</t>
    </rPh>
    <rPh sb="21" eb="24">
      <t>サイイジョウ</t>
    </rPh>
    <rPh sb="24" eb="26">
      <t>ジンコウ</t>
    </rPh>
    <phoneticPr fontId="8"/>
  </si>
  <si>
    <t>　　　　　　　　　　「未婚」とは、まだ結婚したことのない人を指す。</t>
    <rPh sb="11" eb="13">
      <t>ミコン</t>
    </rPh>
    <rPh sb="19" eb="21">
      <t>ケッコン</t>
    </rPh>
    <rPh sb="28" eb="29">
      <t>ヒト</t>
    </rPh>
    <rPh sb="30" eb="31">
      <t>サ</t>
    </rPh>
    <phoneticPr fontId="8"/>
  </si>
  <si>
    <t>　　資料出所　　国勢調査（総務省統計局）　</t>
    <rPh sb="2" eb="4">
      <t>シリョウ</t>
    </rPh>
    <rPh sb="4" eb="5">
      <t>デ</t>
    </rPh>
    <rPh sb="5" eb="6">
      <t>トコロ</t>
    </rPh>
    <rPh sb="8" eb="12">
      <t>コクセイチョウサ</t>
    </rPh>
    <rPh sb="13" eb="16">
      <t>ソウムショウ</t>
    </rPh>
    <rPh sb="16" eb="19">
      <t>トウケイキョク</t>
    </rPh>
    <phoneticPr fontId="8"/>
  </si>
  <si>
    <t>　　計 算 式 　　在留外国人数÷総人口×１００</t>
    <rPh sb="10" eb="12">
      <t>ザイリュウ</t>
    </rPh>
    <rPh sb="12" eb="14">
      <t>ガイコク</t>
    </rPh>
    <rPh sb="14" eb="15">
      <t>ジン</t>
    </rPh>
    <rPh sb="15" eb="16">
      <t>スウ</t>
    </rPh>
    <rPh sb="17" eb="20">
      <t>ソウジンコウ</t>
    </rPh>
    <phoneticPr fontId="8"/>
  </si>
  <si>
    <t>　　資料出所　　在留外国人統計（法務省）、茨城県常住人口調査（県統計課）　</t>
    <rPh sb="2" eb="4">
      <t>シリョウ</t>
    </rPh>
    <rPh sb="4" eb="5">
      <t>デ</t>
    </rPh>
    <rPh sb="5" eb="6">
      <t>トコロ</t>
    </rPh>
    <rPh sb="8" eb="10">
      <t>ザイリュウ</t>
    </rPh>
    <rPh sb="10" eb="12">
      <t>ガイコク</t>
    </rPh>
    <rPh sb="12" eb="13">
      <t>ジン</t>
    </rPh>
    <rPh sb="13" eb="15">
      <t>トウケイ</t>
    </rPh>
    <rPh sb="16" eb="19">
      <t>ホウムショウ</t>
    </rPh>
    <rPh sb="21" eb="24">
      <t>イバラキケン</t>
    </rPh>
    <rPh sb="24" eb="26">
      <t>ジョウジュウ</t>
    </rPh>
    <rPh sb="26" eb="28">
      <t>ジンコウ</t>
    </rPh>
    <rPh sb="28" eb="30">
      <t>チョウサ</t>
    </rPh>
    <rPh sb="31" eb="32">
      <t>ケン</t>
    </rPh>
    <rPh sb="32" eb="34">
      <t>トウケイ</t>
    </rPh>
    <rPh sb="34" eb="35">
      <t>カ</t>
    </rPh>
    <phoneticPr fontId="8"/>
  </si>
  <si>
    <t>市町村内総生産（名目）</t>
    <rPh sb="0" eb="3">
      <t>シチョウソン</t>
    </rPh>
    <rPh sb="3" eb="4">
      <t>ナイ</t>
    </rPh>
    <rPh sb="4" eb="7">
      <t>ソウセイサン</t>
    </rPh>
    <rPh sb="8" eb="10">
      <t>メイモク</t>
    </rPh>
    <phoneticPr fontId="8"/>
  </si>
  <si>
    <t>　　資料出所　　市町村民経済計算（県統計課）</t>
    <rPh sb="2" eb="4">
      <t>シリョウ</t>
    </rPh>
    <rPh sb="4" eb="5">
      <t>デ</t>
    </rPh>
    <rPh sb="5" eb="6">
      <t>トコロ</t>
    </rPh>
    <rPh sb="8" eb="11">
      <t>シチョウソン</t>
    </rPh>
    <rPh sb="11" eb="12">
      <t>ミン</t>
    </rPh>
    <rPh sb="12" eb="14">
      <t>ケイザイ</t>
    </rPh>
    <rPh sb="14" eb="16">
      <t>ケイサン</t>
    </rPh>
    <rPh sb="17" eb="18">
      <t>ケン</t>
    </rPh>
    <rPh sb="18" eb="20">
      <t>トウケイ</t>
    </rPh>
    <rPh sb="20" eb="21">
      <t>カ</t>
    </rPh>
    <phoneticPr fontId="8"/>
  </si>
  <si>
    <t>製造品出荷額等</t>
    <rPh sb="0" eb="2">
      <t>セイゾウ</t>
    </rPh>
    <rPh sb="2" eb="3">
      <t>ヒン</t>
    </rPh>
    <rPh sb="3" eb="5">
      <t>シュッカ</t>
    </rPh>
    <rPh sb="5" eb="6">
      <t>ガク</t>
    </rPh>
    <rPh sb="6" eb="7">
      <t>トウ</t>
    </rPh>
    <phoneticPr fontId="8"/>
  </si>
  <si>
    <t>　　資料出所　　工業統計調査（県統計課）</t>
    <rPh sb="2" eb="4">
      <t>シリョウ</t>
    </rPh>
    <rPh sb="4" eb="5">
      <t>デ</t>
    </rPh>
    <rPh sb="5" eb="6">
      <t>トコロ</t>
    </rPh>
    <rPh sb="8" eb="10">
      <t>コウギョウ</t>
    </rPh>
    <rPh sb="10" eb="12">
      <t>トウケイ</t>
    </rPh>
    <rPh sb="12" eb="14">
      <t>チョウサ</t>
    </rPh>
    <rPh sb="15" eb="16">
      <t>ケン</t>
    </rPh>
    <rPh sb="16" eb="18">
      <t>トウケイ</t>
    </rPh>
    <rPh sb="18" eb="19">
      <t>カ</t>
    </rPh>
    <phoneticPr fontId="8"/>
  </si>
  <si>
    <t>商品販売額</t>
    <rPh sb="0" eb="2">
      <t>ショウヒン</t>
    </rPh>
    <rPh sb="2" eb="4">
      <t>ハンバイ</t>
    </rPh>
    <rPh sb="4" eb="5">
      <t>ガク</t>
    </rPh>
    <phoneticPr fontId="8"/>
  </si>
  <si>
    <t>　　計 算 式 　　卸売業、小売業の合計</t>
    <rPh sb="10" eb="13">
      <t>オロシウリギョウ</t>
    </rPh>
    <rPh sb="14" eb="17">
      <t>コウリギョウ</t>
    </rPh>
    <rPh sb="18" eb="20">
      <t>ゴウケイ</t>
    </rPh>
    <phoneticPr fontId="8"/>
  </si>
  <si>
    <t>　　資料出所　　経済センサス－活動調査（総務省統計局・経済産業省）</t>
    <rPh sb="2" eb="4">
      <t>シリョウ</t>
    </rPh>
    <rPh sb="4" eb="5">
      <t>デ</t>
    </rPh>
    <rPh sb="5" eb="6">
      <t>トコロ</t>
    </rPh>
    <rPh sb="8" eb="10">
      <t>ケイザイ</t>
    </rPh>
    <rPh sb="14" eb="19">
      <t>ーカツドウチョウサ</t>
    </rPh>
    <rPh sb="15" eb="17">
      <t>カツドウ</t>
    </rPh>
    <rPh sb="17" eb="19">
      <t>チョウサ</t>
    </rPh>
    <rPh sb="20" eb="23">
      <t>ソウムショウ</t>
    </rPh>
    <rPh sb="23" eb="26">
      <t>トウケイキョク</t>
    </rPh>
    <rPh sb="27" eb="29">
      <t>ケイザイ</t>
    </rPh>
    <rPh sb="29" eb="32">
      <t>サンギョウショウ</t>
    </rPh>
    <phoneticPr fontId="8"/>
  </si>
  <si>
    <t>小売事業所売り場面積</t>
    <rPh sb="0" eb="2">
      <t>コウリ</t>
    </rPh>
    <rPh sb="2" eb="5">
      <t>ジギョウショ</t>
    </rPh>
    <rPh sb="5" eb="6">
      <t>ウ</t>
    </rPh>
    <rPh sb="7" eb="8">
      <t>バ</t>
    </rPh>
    <rPh sb="8" eb="10">
      <t>メンセキ</t>
    </rPh>
    <phoneticPr fontId="8"/>
  </si>
  <si>
    <t>　　資料出所　　経済センサス－活動調査（総務省統計局・経済産業省）</t>
    <rPh sb="2" eb="4">
      <t>シリョウ</t>
    </rPh>
    <rPh sb="4" eb="5">
      <t>デ</t>
    </rPh>
    <rPh sb="5" eb="6">
      <t>トコロ</t>
    </rPh>
    <rPh sb="8" eb="10">
      <t>ケイザイ</t>
    </rPh>
    <rPh sb="14" eb="19">
      <t>ーカツドウチョウサ</t>
    </rPh>
    <rPh sb="15" eb="19">
      <t>カツドウチョウサ</t>
    </rPh>
    <rPh sb="20" eb="23">
      <t>ソウムショウ</t>
    </rPh>
    <rPh sb="23" eb="26">
      <t>トウケイキョク</t>
    </rPh>
    <rPh sb="27" eb="29">
      <t>ケイザイ</t>
    </rPh>
    <rPh sb="29" eb="32">
      <t>サンギョウショウ</t>
    </rPh>
    <phoneticPr fontId="8"/>
  </si>
  <si>
    <t>　　計 算 式 　第１次産業就業者数÷就業者総数×100</t>
    <rPh sb="9" eb="10">
      <t>ダイ</t>
    </rPh>
    <rPh sb="11" eb="12">
      <t>ジ</t>
    </rPh>
    <rPh sb="12" eb="14">
      <t>サンギョウ</t>
    </rPh>
    <rPh sb="14" eb="17">
      <t>シュウギョウシャ</t>
    </rPh>
    <rPh sb="17" eb="18">
      <t>スウ</t>
    </rPh>
    <rPh sb="19" eb="22">
      <t>シュウギョウシャ</t>
    </rPh>
    <rPh sb="22" eb="23">
      <t>ソウ</t>
    </rPh>
    <rPh sb="23" eb="24">
      <t>スウ</t>
    </rPh>
    <phoneticPr fontId="8"/>
  </si>
  <si>
    <t>　　　　　　　　　第１次産業は、農業、林業、漁業の合計</t>
    <rPh sb="9" eb="10">
      <t>ダイ</t>
    </rPh>
    <rPh sb="11" eb="12">
      <t>ジ</t>
    </rPh>
    <rPh sb="12" eb="14">
      <t>サンギョウ</t>
    </rPh>
    <rPh sb="16" eb="18">
      <t>ノウギョウ</t>
    </rPh>
    <rPh sb="19" eb="21">
      <t>リンギョウ</t>
    </rPh>
    <rPh sb="22" eb="24">
      <t>ギョギョウ</t>
    </rPh>
    <rPh sb="25" eb="27">
      <t>ゴウケイ</t>
    </rPh>
    <phoneticPr fontId="8"/>
  </si>
  <si>
    <t>　　資料出所　　国勢調査（総務省統計局）</t>
    <rPh sb="2" eb="4">
      <t>シリョウ</t>
    </rPh>
    <rPh sb="4" eb="6">
      <t>デドコロ</t>
    </rPh>
    <rPh sb="8" eb="10">
      <t>コクセイ</t>
    </rPh>
    <rPh sb="10" eb="12">
      <t>チョウサ</t>
    </rPh>
    <rPh sb="13" eb="16">
      <t>ソウムショウ</t>
    </rPh>
    <rPh sb="16" eb="19">
      <t>トウケイキョク</t>
    </rPh>
    <phoneticPr fontId="8"/>
  </si>
  <si>
    <t>　　計 算 式 　第２次産業就業者数÷就業者総数×100</t>
    <rPh sb="9" eb="10">
      <t>ダイ</t>
    </rPh>
    <rPh sb="11" eb="12">
      <t>ジ</t>
    </rPh>
    <rPh sb="12" eb="14">
      <t>サンギョウ</t>
    </rPh>
    <rPh sb="14" eb="17">
      <t>シュウギョウシャ</t>
    </rPh>
    <rPh sb="17" eb="18">
      <t>スウ</t>
    </rPh>
    <rPh sb="19" eb="22">
      <t>シュウギョウシャ</t>
    </rPh>
    <rPh sb="22" eb="23">
      <t>ソウ</t>
    </rPh>
    <rPh sb="23" eb="24">
      <t>スウ</t>
    </rPh>
    <phoneticPr fontId="8"/>
  </si>
  <si>
    <t>　　　　　　　　　第２次産業は、鉱業、採石業、砂利採取業、建設業、製造業の合計</t>
    <rPh sb="9" eb="10">
      <t>ダイ</t>
    </rPh>
    <rPh sb="11" eb="12">
      <t>ジ</t>
    </rPh>
    <rPh sb="12" eb="14">
      <t>サンギョウ</t>
    </rPh>
    <rPh sb="16" eb="18">
      <t>コウギョウ</t>
    </rPh>
    <rPh sb="19" eb="21">
      <t>サイセキ</t>
    </rPh>
    <rPh sb="21" eb="22">
      <t>ギョウ</t>
    </rPh>
    <rPh sb="23" eb="25">
      <t>ジャリ</t>
    </rPh>
    <rPh sb="25" eb="27">
      <t>サイシュ</t>
    </rPh>
    <rPh sb="27" eb="28">
      <t>ギョウ</t>
    </rPh>
    <rPh sb="29" eb="32">
      <t>ケンセツギョウ</t>
    </rPh>
    <rPh sb="33" eb="36">
      <t>セイゾウギョウ</t>
    </rPh>
    <rPh sb="37" eb="39">
      <t>ゴウケイ</t>
    </rPh>
    <phoneticPr fontId="8"/>
  </si>
  <si>
    <t>　　資料出所　　国勢調査（総務省統計局）</t>
    <rPh sb="2" eb="4">
      <t>シリョウ</t>
    </rPh>
    <rPh sb="4" eb="6">
      <t>デドコロ</t>
    </rPh>
    <rPh sb="16" eb="19">
      <t>トウケイキョク</t>
    </rPh>
    <phoneticPr fontId="8"/>
  </si>
  <si>
    <t>　　計 算 式 　第３次産業就業者数÷就業者総数×100</t>
    <rPh sb="9" eb="10">
      <t>ダイ</t>
    </rPh>
    <rPh sb="11" eb="12">
      <t>ジ</t>
    </rPh>
    <rPh sb="12" eb="14">
      <t>サンギョウ</t>
    </rPh>
    <rPh sb="14" eb="17">
      <t>シュウギョウシャ</t>
    </rPh>
    <rPh sb="17" eb="18">
      <t>スウ</t>
    </rPh>
    <rPh sb="19" eb="22">
      <t>シュウギョウシャ</t>
    </rPh>
    <rPh sb="22" eb="23">
      <t>ソウ</t>
    </rPh>
    <rPh sb="23" eb="24">
      <t>スウ</t>
    </rPh>
    <phoneticPr fontId="8"/>
  </si>
  <si>
    <t>第３次産業は、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の合計。</t>
    <rPh sb="0" eb="1">
      <t>ダイ</t>
    </rPh>
    <rPh sb="2" eb="3">
      <t>ジ</t>
    </rPh>
    <rPh sb="3" eb="5">
      <t>サンギョウ</t>
    </rPh>
    <rPh sb="7" eb="9">
      <t>デンキ</t>
    </rPh>
    <rPh sb="13" eb="14">
      <t>ネツ</t>
    </rPh>
    <rPh sb="14" eb="16">
      <t>キョウキュウ</t>
    </rPh>
    <rPh sb="17" eb="20">
      <t>スイドウギョウ</t>
    </rPh>
    <rPh sb="21" eb="23">
      <t>ジョウホウ</t>
    </rPh>
    <rPh sb="23" eb="26">
      <t>ツウシンギョウ</t>
    </rPh>
    <rPh sb="27" eb="30">
      <t>ウンユギョウ</t>
    </rPh>
    <rPh sb="31" eb="33">
      <t>ユウビン</t>
    </rPh>
    <rPh sb="33" eb="34">
      <t>ギョウ</t>
    </rPh>
    <rPh sb="35" eb="38">
      <t>オロシウリギョウ</t>
    </rPh>
    <rPh sb="39" eb="42">
      <t>コウリギョウ</t>
    </rPh>
    <rPh sb="43" eb="46">
      <t>キンユウギョウ</t>
    </rPh>
    <rPh sb="47" eb="50">
      <t>ホケンギョウ</t>
    </rPh>
    <rPh sb="51" eb="54">
      <t>フドウサン</t>
    </rPh>
    <rPh sb="54" eb="55">
      <t>ギョウ</t>
    </rPh>
    <rPh sb="56" eb="58">
      <t>ブッピン</t>
    </rPh>
    <rPh sb="58" eb="61">
      <t>チンタイギョウ</t>
    </rPh>
    <rPh sb="62" eb="64">
      <t>ガクジュツ</t>
    </rPh>
    <rPh sb="64" eb="66">
      <t>ケンキュウ</t>
    </rPh>
    <rPh sb="67" eb="69">
      <t>センモン</t>
    </rPh>
    <rPh sb="70" eb="72">
      <t>ギジュツ</t>
    </rPh>
    <rPh sb="76" eb="77">
      <t>ギョウ</t>
    </rPh>
    <rPh sb="78" eb="80">
      <t>シュクハク</t>
    </rPh>
    <rPh sb="80" eb="81">
      <t>ギョウ</t>
    </rPh>
    <rPh sb="82" eb="84">
      <t>インショク</t>
    </rPh>
    <rPh sb="88" eb="89">
      <t>ギョウ</t>
    </rPh>
    <rPh sb="90" eb="92">
      <t>セイカツ</t>
    </rPh>
    <rPh sb="92" eb="94">
      <t>カンレン</t>
    </rPh>
    <rPh sb="98" eb="99">
      <t>ギョウ</t>
    </rPh>
    <rPh sb="100" eb="103">
      <t>ゴラクギョウ</t>
    </rPh>
    <rPh sb="104" eb="106">
      <t>キョウイク</t>
    </rPh>
    <rPh sb="107" eb="109">
      <t>ガクシュウ</t>
    </rPh>
    <rPh sb="109" eb="111">
      <t>シエン</t>
    </rPh>
    <rPh sb="111" eb="112">
      <t>ギョウ</t>
    </rPh>
    <rPh sb="113" eb="115">
      <t>イリョウ</t>
    </rPh>
    <rPh sb="116" eb="118">
      <t>フクシ</t>
    </rPh>
    <rPh sb="119" eb="121">
      <t>フクゴウ</t>
    </rPh>
    <rPh sb="125" eb="127">
      <t>ジギョウ</t>
    </rPh>
    <rPh sb="132" eb="133">
      <t>ギョウ</t>
    </rPh>
    <rPh sb="134" eb="135">
      <t>ホカ</t>
    </rPh>
    <rPh sb="136" eb="138">
      <t>ブンルイ</t>
    </rPh>
    <rPh sb="146" eb="148">
      <t>コウム</t>
    </rPh>
    <rPh sb="149" eb="150">
      <t>ホカ</t>
    </rPh>
    <rPh sb="151" eb="153">
      <t>ブンルイ</t>
    </rPh>
    <rPh sb="159" eb="160">
      <t>ノゾ</t>
    </rPh>
    <rPh sb="163" eb="165">
      <t>ゴウケイ</t>
    </rPh>
    <phoneticPr fontId="8"/>
  </si>
  <si>
    <t>市内就業者比率</t>
    <rPh sb="0" eb="2">
      <t>シナイ</t>
    </rPh>
    <rPh sb="2" eb="7">
      <t>シュウギョウシャヒリツ</t>
    </rPh>
    <phoneticPr fontId="8"/>
  </si>
  <si>
    <t>　　計 算 式　　　自市町村内就業者数÷総人口×100</t>
    <rPh sb="2" eb="3">
      <t>ケイ</t>
    </rPh>
    <rPh sb="4" eb="5">
      <t>サン</t>
    </rPh>
    <rPh sb="6" eb="7">
      <t>シキ</t>
    </rPh>
    <phoneticPr fontId="8"/>
  </si>
  <si>
    <t>　　資料出所　　茨城県社会生活統計指標（県統計課）</t>
    <rPh sb="11" eb="13">
      <t>シャカイ</t>
    </rPh>
    <rPh sb="13" eb="15">
      <t>セイカツ</t>
    </rPh>
    <rPh sb="15" eb="17">
      <t>トウケイ</t>
    </rPh>
    <rPh sb="17" eb="19">
      <t>シヒョウ</t>
    </rPh>
    <rPh sb="21" eb="23">
      <t>トウケイ</t>
    </rPh>
    <phoneticPr fontId="8"/>
  </si>
  <si>
    <t>　　資料出所　　市町村別普通交付税決定額・財政力指数等一覧（県市町村課）　　</t>
    <rPh sb="2" eb="4">
      <t>シリョウ</t>
    </rPh>
    <rPh sb="4" eb="5">
      <t>デ</t>
    </rPh>
    <rPh sb="5" eb="6">
      <t>トコロ</t>
    </rPh>
    <rPh sb="8" eb="11">
      <t>シチョウソン</t>
    </rPh>
    <rPh sb="11" eb="12">
      <t>ベツ</t>
    </rPh>
    <rPh sb="12" eb="14">
      <t>フツウ</t>
    </rPh>
    <rPh sb="14" eb="17">
      <t>コウフゼイ</t>
    </rPh>
    <rPh sb="17" eb="19">
      <t>ケッテイ</t>
    </rPh>
    <rPh sb="19" eb="20">
      <t>ガク</t>
    </rPh>
    <rPh sb="21" eb="24">
      <t>ザイセイリョク</t>
    </rPh>
    <rPh sb="24" eb="26">
      <t>シスウ</t>
    </rPh>
    <rPh sb="26" eb="27">
      <t>トウ</t>
    </rPh>
    <rPh sb="27" eb="29">
      <t>イチラン</t>
    </rPh>
    <rPh sb="30" eb="31">
      <t>ケン</t>
    </rPh>
    <rPh sb="31" eb="34">
      <t>シチョウソン</t>
    </rPh>
    <rPh sb="34" eb="35">
      <t>カ</t>
    </rPh>
    <phoneticPr fontId="8"/>
  </si>
  <si>
    <t>　　資料出所　　市町村財政実態資料（県市町村課）　　</t>
    <rPh sb="2" eb="4">
      <t>シリョウ</t>
    </rPh>
    <rPh sb="4" eb="5">
      <t>デ</t>
    </rPh>
    <rPh sb="5" eb="6">
      <t>トコロ</t>
    </rPh>
    <rPh sb="8" eb="11">
      <t>シチョウソン</t>
    </rPh>
    <rPh sb="11" eb="13">
      <t>ザイセイ</t>
    </rPh>
    <rPh sb="13" eb="15">
      <t>ジッタイ</t>
    </rPh>
    <rPh sb="15" eb="17">
      <t>シリョウ</t>
    </rPh>
    <rPh sb="18" eb="19">
      <t>ケン</t>
    </rPh>
    <rPh sb="19" eb="22">
      <t>シチョウソン</t>
    </rPh>
    <rPh sb="22" eb="23">
      <t>カ</t>
    </rPh>
    <phoneticPr fontId="8"/>
  </si>
  <si>
    <t>市町村民税（住民１人当たり）</t>
    <rPh sb="0" eb="3">
      <t>シチョウソン</t>
    </rPh>
    <rPh sb="3" eb="4">
      <t>ミン</t>
    </rPh>
    <rPh sb="4" eb="5">
      <t>ゼイ</t>
    </rPh>
    <rPh sb="6" eb="8">
      <t>ジュウミン</t>
    </rPh>
    <rPh sb="8" eb="10">
      <t>ヒトリ</t>
    </rPh>
    <rPh sb="10" eb="11">
      <t>ア</t>
    </rPh>
    <phoneticPr fontId="8"/>
  </si>
  <si>
    <t>　　計 算 式 　　市町村民税収入済額÷総人口</t>
    <rPh sb="10" eb="13">
      <t>シチョウソン</t>
    </rPh>
    <rPh sb="13" eb="14">
      <t>ミン</t>
    </rPh>
    <rPh sb="14" eb="15">
      <t>ゼイ</t>
    </rPh>
    <rPh sb="15" eb="17">
      <t>シュウニュウ</t>
    </rPh>
    <rPh sb="17" eb="18">
      <t>ス</t>
    </rPh>
    <rPh sb="18" eb="19">
      <t>ガク</t>
    </rPh>
    <rPh sb="20" eb="21">
      <t>ソウ</t>
    </rPh>
    <rPh sb="21" eb="23">
      <t>ジンコウ</t>
    </rPh>
    <phoneticPr fontId="8"/>
  </si>
  <si>
    <t>　　資料出所　  市町村財政実態資料（県市町村課）、茨城県常住人口調査（県統計課）　　</t>
    <rPh sb="2" eb="4">
      <t>シリョウ</t>
    </rPh>
    <rPh sb="4" eb="5">
      <t>デ</t>
    </rPh>
    <rPh sb="5" eb="6">
      <t>トコロ</t>
    </rPh>
    <rPh sb="9" eb="12">
      <t>シチョウソン</t>
    </rPh>
    <rPh sb="12" eb="14">
      <t>ザイセイ</t>
    </rPh>
    <rPh sb="14" eb="16">
      <t>ジッタイ</t>
    </rPh>
    <rPh sb="16" eb="18">
      <t>シリョウ</t>
    </rPh>
    <rPh sb="19" eb="20">
      <t>ケン</t>
    </rPh>
    <rPh sb="20" eb="23">
      <t>シチョウソン</t>
    </rPh>
    <rPh sb="23" eb="24">
      <t>カ</t>
    </rPh>
    <rPh sb="26" eb="29">
      <t>イバラキケン</t>
    </rPh>
    <rPh sb="29" eb="31">
      <t>ジョウジュウ</t>
    </rPh>
    <rPh sb="31" eb="33">
      <t>ジンコウ</t>
    </rPh>
    <rPh sb="33" eb="35">
      <t>チョウサ</t>
    </rPh>
    <rPh sb="36" eb="37">
      <t>ケン</t>
    </rPh>
    <rPh sb="37" eb="39">
      <t>トウケイ</t>
    </rPh>
    <rPh sb="39" eb="40">
      <t>カ</t>
    </rPh>
    <phoneticPr fontId="8"/>
  </si>
  <si>
    <t>固定資産税（住民１人当たり）</t>
    <rPh sb="0" eb="2">
      <t>コテイ</t>
    </rPh>
    <rPh sb="2" eb="5">
      <t>シサンゼイ</t>
    </rPh>
    <phoneticPr fontId="8"/>
  </si>
  <si>
    <t>　　計 算 式 　　固定資産税収入済額÷総人口</t>
    <rPh sb="10" eb="12">
      <t>コテイ</t>
    </rPh>
    <rPh sb="12" eb="14">
      <t>シサン</t>
    </rPh>
    <rPh sb="14" eb="15">
      <t>ゼイ</t>
    </rPh>
    <rPh sb="15" eb="17">
      <t>シュウニュウ</t>
    </rPh>
    <rPh sb="17" eb="18">
      <t>ス</t>
    </rPh>
    <rPh sb="18" eb="19">
      <t>ガク</t>
    </rPh>
    <rPh sb="20" eb="21">
      <t>ソウ</t>
    </rPh>
    <rPh sb="21" eb="23">
      <t>ジンコウ</t>
    </rPh>
    <phoneticPr fontId="8"/>
  </si>
  <si>
    <t>　　資料出所　　市町村財政実態資料（県市町村課）、茨城県常住人口調査（県統計課）　　</t>
    <rPh sb="2" eb="4">
      <t>シリョウ</t>
    </rPh>
    <rPh sb="4" eb="5">
      <t>デ</t>
    </rPh>
    <rPh sb="5" eb="6">
      <t>トコロ</t>
    </rPh>
    <rPh sb="25" eb="28">
      <t>イバラキケン</t>
    </rPh>
    <rPh sb="28" eb="30">
      <t>ジョウジュウ</t>
    </rPh>
    <rPh sb="30" eb="32">
      <t>ジンコウ</t>
    </rPh>
    <rPh sb="32" eb="34">
      <t>チョウサ</t>
    </rPh>
    <rPh sb="35" eb="36">
      <t>ケン</t>
    </rPh>
    <rPh sb="36" eb="38">
      <t>トウケイ</t>
    </rPh>
    <rPh sb="38" eb="39">
      <t>カ</t>
    </rPh>
    <phoneticPr fontId="8"/>
  </si>
  <si>
    <t>歳出決算総額（住民１人当たり）</t>
    <rPh sb="0" eb="2">
      <t>サイシュツ</t>
    </rPh>
    <rPh sb="2" eb="4">
      <t>ケッサン</t>
    </rPh>
    <rPh sb="4" eb="6">
      <t>ソウガク</t>
    </rPh>
    <rPh sb="7" eb="9">
      <t>ジュウミン</t>
    </rPh>
    <rPh sb="10" eb="11">
      <t>ニン</t>
    </rPh>
    <rPh sb="11" eb="12">
      <t>ア</t>
    </rPh>
    <phoneticPr fontId="8"/>
  </si>
  <si>
    <t>　　計 算 式 　　歳出決算総額÷総人口</t>
    <rPh sb="10" eb="12">
      <t>サイシュツ</t>
    </rPh>
    <rPh sb="12" eb="14">
      <t>ケッサン</t>
    </rPh>
    <rPh sb="14" eb="16">
      <t>ソウガク</t>
    </rPh>
    <rPh sb="17" eb="18">
      <t>ソウ</t>
    </rPh>
    <rPh sb="18" eb="20">
      <t>ジンコウ</t>
    </rPh>
    <phoneticPr fontId="8"/>
  </si>
  <si>
    <t>教育・文化</t>
    <phoneticPr fontId="8"/>
  </si>
  <si>
    <t>幼稚園数（３～５歳１万人当たり）</t>
    <rPh sb="0" eb="3">
      <t>ヨウチエン</t>
    </rPh>
    <rPh sb="3" eb="4">
      <t>スウ</t>
    </rPh>
    <rPh sb="8" eb="9">
      <t>サイ</t>
    </rPh>
    <phoneticPr fontId="8"/>
  </si>
  <si>
    <t>　　計 算 式 　　幼稚園数(公立、私立)÷３～５歳人口×１０，０００</t>
    <rPh sb="10" eb="13">
      <t>ヨウチエン</t>
    </rPh>
    <rPh sb="13" eb="14">
      <t>スウ</t>
    </rPh>
    <rPh sb="15" eb="17">
      <t>コウリツ</t>
    </rPh>
    <rPh sb="18" eb="20">
      <t>シリツ</t>
    </rPh>
    <rPh sb="25" eb="26">
      <t>サイ</t>
    </rPh>
    <rPh sb="26" eb="28">
      <t>ジンコウ</t>
    </rPh>
    <phoneticPr fontId="8"/>
  </si>
  <si>
    <t>　　　　　　　　　　幼稚園数は、国立、幼保連携型認定こども園を含まない。</t>
    <rPh sb="10" eb="13">
      <t>ヨウチエン</t>
    </rPh>
    <rPh sb="13" eb="14">
      <t>スウ</t>
    </rPh>
    <rPh sb="16" eb="18">
      <t>コクリツ</t>
    </rPh>
    <rPh sb="19" eb="26">
      <t>ヨウホレンケイガタニンテイ</t>
    </rPh>
    <rPh sb="29" eb="30">
      <t>エン</t>
    </rPh>
    <rPh sb="31" eb="32">
      <t>フク</t>
    </rPh>
    <phoneticPr fontId="8"/>
  </si>
  <si>
    <t>　　　　　</t>
    <phoneticPr fontId="8"/>
  </si>
  <si>
    <t>　　　　　　　　　　３～５歳人口は、平成27年10月１日現在</t>
    <rPh sb="13" eb="14">
      <t>サイ</t>
    </rPh>
    <rPh sb="14" eb="16">
      <t>ジンコウ</t>
    </rPh>
    <rPh sb="18" eb="20">
      <t>ヘイセイ</t>
    </rPh>
    <rPh sb="22" eb="23">
      <t>ネン</t>
    </rPh>
    <rPh sb="25" eb="26">
      <t>ガツ</t>
    </rPh>
    <rPh sb="27" eb="28">
      <t>ニチ</t>
    </rPh>
    <rPh sb="28" eb="30">
      <t>ゲンザイ</t>
    </rPh>
    <phoneticPr fontId="8"/>
  </si>
  <si>
    <t>　　資料出所　　学校基本調査（県統計課）、国勢調査（総務省統計局）</t>
    <rPh sb="2" eb="4">
      <t>シリョウ</t>
    </rPh>
    <rPh sb="4" eb="5">
      <t>デ</t>
    </rPh>
    <rPh sb="5" eb="6">
      <t>トコロ</t>
    </rPh>
    <rPh sb="8" eb="10">
      <t>ガッコウ</t>
    </rPh>
    <rPh sb="10" eb="12">
      <t>キホン</t>
    </rPh>
    <rPh sb="12" eb="14">
      <t>チョウサ</t>
    </rPh>
    <rPh sb="15" eb="16">
      <t>ケン</t>
    </rPh>
    <rPh sb="16" eb="18">
      <t>トウケイ</t>
    </rPh>
    <rPh sb="18" eb="19">
      <t>カ</t>
    </rPh>
    <rPh sb="21" eb="25">
      <t>コクセイチョウサ</t>
    </rPh>
    <rPh sb="26" eb="32">
      <t>ソウムショウトウケイキョク</t>
    </rPh>
    <phoneticPr fontId="8"/>
  </si>
  <si>
    <t>小学校児童数（教員１人当たり）</t>
    <rPh sb="0" eb="3">
      <t>ショウガッコウ</t>
    </rPh>
    <rPh sb="3" eb="5">
      <t>ジドウ</t>
    </rPh>
    <rPh sb="5" eb="6">
      <t>スウ</t>
    </rPh>
    <rPh sb="7" eb="9">
      <t>キョウイン</t>
    </rPh>
    <rPh sb="9" eb="11">
      <t>ヒトリ</t>
    </rPh>
    <rPh sb="11" eb="12">
      <t>ア</t>
    </rPh>
    <phoneticPr fontId="8"/>
  </si>
  <si>
    <t>　　計 算 式 　　小学校児童数（公立、私立）÷小学校教員数（本務者）（公立、私立）</t>
    <rPh sb="10" eb="13">
      <t>ショウガッコウ</t>
    </rPh>
    <rPh sb="13" eb="15">
      <t>ジドウ</t>
    </rPh>
    <rPh sb="15" eb="16">
      <t>スウ</t>
    </rPh>
    <rPh sb="17" eb="19">
      <t>コウリツ</t>
    </rPh>
    <rPh sb="20" eb="22">
      <t>シリツ</t>
    </rPh>
    <rPh sb="24" eb="27">
      <t>ショウガッコウ</t>
    </rPh>
    <rPh sb="27" eb="29">
      <t>キョウイン</t>
    </rPh>
    <rPh sb="29" eb="30">
      <t>スウ</t>
    </rPh>
    <rPh sb="31" eb="33">
      <t>ホンム</t>
    </rPh>
    <rPh sb="33" eb="34">
      <t>シャ</t>
    </rPh>
    <phoneticPr fontId="8"/>
  </si>
  <si>
    <t>　　　　　　　　　　小学校は、国立、義務教育学校を含まない。</t>
    <rPh sb="10" eb="13">
      <t>ショウガッコウ</t>
    </rPh>
    <rPh sb="15" eb="17">
      <t>コクリツ</t>
    </rPh>
    <rPh sb="18" eb="22">
      <t>ギムキョウイク</t>
    </rPh>
    <rPh sb="22" eb="24">
      <t>ガッコウ</t>
    </rPh>
    <rPh sb="25" eb="26">
      <t>フク</t>
    </rPh>
    <phoneticPr fontId="8"/>
  </si>
  <si>
    <t>　　資料出所　　学校基本調査（県統計課）</t>
    <rPh sb="2" eb="4">
      <t>シリョウ</t>
    </rPh>
    <rPh sb="4" eb="5">
      <t>デ</t>
    </rPh>
    <rPh sb="5" eb="6">
      <t>トコロ</t>
    </rPh>
    <rPh sb="8" eb="10">
      <t>ガッコウ</t>
    </rPh>
    <rPh sb="10" eb="12">
      <t>キホン</t>
    </rPh>
    <rPh sb="12" eb="14">
      <t>チョウサ</t>
    </rPh>
    <phoneticPr fontId="8"/>
  </si>
  <si>
    <t>中学校生徒数（教員１人当たり）</t>
    <rPh sb="0" eb="1">
      <t>ナカ</t>
    </rPh>
    <rPh sb="1" eb="3">
      <t>ショウガッコウ</t>
    </rPh>
    <rPh sb="3" eb="5">
      <t>セイト</t>
    </rPh>
    <rPh sb="5" eb="6">
      <t>スウ</t>
    </rPh>
    <rPh sb="7" eb="9">
      <t>キョウイン</t>
    </rPh>
    <rPh sb="9" eb="11">
      <t>ヒトリ</t>
    </rPh>
    <rPh sb="11" eb="12">
      <t>ア</t>
    </rPh>
    <phoneticPr fontId="8"/>
  </si>
  <si>
    <t>　　計 算 式 　　中学校生徒数（公立、私立）÷中学校教員数（本務者）（公立、私立）</t>
    <rPh sb="10" eb="11">
      <t>ナカ</t>
    </rPh>
    <rPh sb="11" eb="13">
      <t>ショウガッコウ</t>
    </rPh>
    <rPh sb="13" eb="15">
      <t>セイト</t>
    </rPh>
    <rPh sb="15" eb="16">
      <t>スウ</t>
    </rPh>
    <rPh sb="24" eb="25">
      <t>ナカ</t>
    </rPh>
    <rPh sb="25" eb="27">
      <t>ショウガッコウ</t>
    </rPh>
    <rPh sb="27" eb="29">
      <t>キョウイン</t>
    </rPh>
    <rPh sb="29" eb="30">
      <t>スウ</t>
    </rPh>
    <rPh sb="31" eb="33">
      <t>ホンム</t>
    </rPh>
    <rPh sb="33" eb="34">
      <t>シャ</t>
    </rPh>
    <phoneticPr fontId="8"/>
  </si>
  <si>
    <t>　　　　　　　　　　中学校は、国立、義務教育学校及び中等教育学校を含まない。</t>
    <rPh sb="10" eb="13">
      <t>チュウガッコウ</t>
    </rPh>
    <rPh sb="15" eb="17">
      <t>コクリツ</t>
    </rPh>
    <rPh sb="18" eb="24">
      <t>ギムキョウイクガッコウ</t>
    </rPh>
    <rPh sb="24" eb="25">
      <t>オヨ</t>
    </rPh>
    <rPh sb="26" eb="28">
      <t>チュウトウ</t>
    </rPh>
    <rPh sb="28" eb="32">
      <t>キョウイクガッコウ</t>
    </rPh>
    <rPh sb="33" eb="34">
      <t>フク</t>
    </rPh>
    <phoneticPr fontId="8"/>
  </si>
  <si>
    <t>　　資料出所　　学校基本調査（県統計課）　　</t>
    <rPh sb="2" eb="4">
      <t>シリョウ</t>
    </rPh>
    <rPh sb="4" eb="5">
      <t>デ</t>
    </rPh>
    <rPh sb="5" eb="6">
      <t>トコロ</t>
    </rPh>
    <rPh sb="8" eb="14">
      <t>ガッコウキホンチョウサ</t>
    </rPh>
    <phoneticPr fontId="8"/>
  </si>
  <si>
    <t>運動広場数（１０万人当たり）</t>
    <rPh sb="0" eb="2">
      <t>ウンドウ</t>
    </rPh>
    <rPh sb="2" eb="4">
      <t>ヒロバ</t>
    </rPh>
    <rPh sb="4" eb="5">
      <t>スウ</t>
    </rPh>
    <rPh sb="8" eb="10">
      <t>マンニン</t>
    </rPh>
    <rPh sb="10" eb="11">
      <t>ア</t>
    </rPh>
    <phoneticPr fontId="8"/>
  </si>
  <si>
    <t>　　計 算 式 　　運動広場数÷総人口×１００，０００</t>
    <rPh sb="10" eb="12">
      <t>ウンドウ</t>
    </rPh>
    <rPh sb="12" eb="14">
      <t>ヒロバ</t>
    </rPh>
    <rPh sb="14" eb="15">
      <t>スウ</t>
    </rPh>
    <rPh sb="16" eb="19">
      <t>ソウジンコウ</t>
    </rPh>
    <phoneticPr fontId="8"/>
  </si>
  <si>
    <t>　　資料出所　　茨城県社会生活統計指標（県統計課）</t>
    <rPh sb="2" eb="4">
      <t>シリョウ</t>
    </rPh>
    <rPh sb="4" eb="5">
      <t>デ</t>
    </rPh>
    <rPh sb="5" eb="6">
      <t>トコロ</t>
    </rPh>
    <rPh sb="8" eb="11">
      <t>イバラキケン</t>
    </rPh>
    <rPh sb="11" eb="13">
      <t>シャカイ</t>
    </rPh>
    <rPh sb="13" eb="15">
      <t>セイカツ</t>
    </rPh>
    <rPh sb="15" eb="17">
      <t>トウケイ</t>
    </rPh>
    <rPh sb="17" eb="19">
      <t>シヒョウ</t>
    </rPh>
    <rPh sb="20" eb="21">
      <t>ケン</t>
    </rPh>
    <rPh sb="21" eb="23">
      <t>トウケイ</t>
    </rPh>
    <rPh sb="23" eb="24">
      <t>カ</t>
    </rPh>
    <phoneticPr fontId="8"/>
  </si>
  <si>
    <t>持ち家率</t>
    <rPh sb="0" eb="1">
      <t>モ</t>
    </rPh>
    <rPh sb="2" eb="4">
      <t>イエリツ</t>
    </rPh>
    <phoneticPr fontId="8"/>
  </si>
  <si>
    <t>　　計 算 式 　　持ち家数÷居住世帯あり住宅数×100</t>
    <rPh sb="10" eb="11">
      <t>モ</t>
    </rPh>
    <rPh sb="13" eb="14">
      <t>スウ</t>
    </rPh>
    <rPh sb="15" eb="17">
      <t>キョジュウ</t>
    </rPh>
    <rPh sb="17" eb="19">
      <t>セタイ</t>
    </rPh>
    <rPh sb="21" eb="24">
      <t>ジュウタクスウ</t>
    </rPh>
    <phoneticPr fontId="8"/>
  </si>
  <si>
    <t>　　資料出所　　住宅・土地統計調査（総務省統計局）</t>
    <rPh sb="8" eb="10">
      <t>ジュウタク</t>
    </rPh>
    <rPh sb="11" eb="13">
      <t>トチ</t>
    </rPh>
    <rPh sb="13" eb="15">
      <t>トウケイ</t>
    </rPh>
    <rPh sb="15" eb="17">
      <t>チョウサ</t>
    </rPh>
    <rPh sb="18" eb="21">
      <t>ソウムショウ</t>
    </rPh>
    <rPh sb="21" eb="24">
      <t>トウケイキョク</t>
    </rPh>
    <phoneticPr fontId="8"/>
  </si>
  <si>
    <t>　　市、人口１万５千人以上の町村が対象。茨城県は、人口１万５千人未満の町村を含む</t>
    <rPh sb="2" eb="3">
      <t>シ</t>
    </rPh>
    <rPh sb="4" eb="6">
      <t>ジンコウ</t>
    </rPh>
    <rPh sb="7" eb="8">
      <t>マン</t>
    </rPh>
    <rPh sb="9" eb="11">
      <t>センニン</t>
    </rPh>
    <rPh sb="11" eb="13">
      <t>イジョウ</t>
    </rPh>
    <rPh sb="14" eb="16">
      <t>チョウソン</t>
    </rPh>
    <rPh sb="17" eb="19">
      <t>タイショウ</t>
    </rPh>
    <rPh sb="20" eb="23">
      <t>イバラキケン</t>
    </rPh>
    <rPh sb="25" eb="27">
      <t>ジンコウ</t>
    </rPh>
    <rPh sb="28" eb="29">
      <t>マン</t>
    </rPh>
    <rPh sb="30" eb="32">
      <t>センニン</t>
    </rPh>
    <rPh sb="32" eb="34">
      <t>ミマン</t>
    </rPh>
    <rPh sb="35" eb="37">
      <t>チョウソン</t>
    </rPh>
    <rPh sb="38" eb="39">
      <t>フク</t>
    </rPh>
    <phoneticPr fontId="8"/>
  </si>
  <si>
    <t>水道普及率</t>
    <rPh sb="0" eb="2">
      <t>スイドウ</t>
    </rPh>
    <rPh sb="2" eb="4">
      <t>フキュウ</t>
    </rPh>
    <rPh sb="4" eb="5">
      <t>リツ</t>
    </rPh>
    <phoneticPr fontId="8"/>
  </si>
  <si>
    <t>　　計 算 式 　　現在給水人口÷総人口×１００</t>
    <rPh sb="10" eb="12">
      <t>ゲンザイ</t>
    </rPh>
    <rPh sb="12" eb="14">
      <t>キュウスイ</t>
    </rPh>
    <rPh sb="14" eb="16">
      <t>ジンコウ</t>
    </rPh>
    <rPh sb="17" eb="20">
      <t>ソウジンコウ</t>
    </rPh>
    <phoneticPr fontId="8"/>
  </si>
  <si>
    <t>　　　　　　　　　　給水人口は、上水道、簡易水道及び専用水道（自己水源のみ）の計。</t>
    <rPh sb="10" eb="12">
      <t>キュウスイ</t>
    </rPh>
    <rPh sb="12" eb="14">
      <t>ジンコウ</t>
    </rPh>
    <rPh sb="16" eb="19">
      <t>ジョウスイドウ</t>
    </rPh>
    <rPh sb="20" eb="22">
      <t>カンイ</t>
    </rPh>
    <rPh sb="22" eb="24">
      <t>スイドウ</t>
    </rPh>
    <rPh sb="24" eb="25">
      <t>オヨ</t>
    </rPh>
    <rPh sb="26" eb="28">
      <t>センヨウ</t>
    </rPh>
    <rPh sb="28" eb="30">
      <t>スイドウ</t>
    </rPh>
    <rPh sb="31" eb="33">
      <t>ジコ</t>
    </rPh>
    <rPh sb="33" eb="35">
      <t>スイゲン</t>
    </rPh>
    <rPh sb="39" eb="40">
      <t>ケイ</t>
    </rPh>
    <phoneticPr fontId="8"/>
  </si>
  <si>
    <t>　　　　　　　　　　総人口は、令和２年４月１日現在</t>
    <phoneticPr fontId="8"/>
  </si>
  <si>
    <t>　　資料出所　　茨城県の水道（県水政課）</t>
    <phoneticPr fontId="8"/>
  </si>
  <si>
    <t>　　資料出所　　汚水処理人口普及率（県下水道課）</t>
    <rPh sb="8" eb="10">
      <t>オスイ</t>
    </rPh>
    <rPh sb="10" eb="12">
      <t>ショリ</t>
    </rPh>
    <rPh sb="12" eb="14">
      <t>ジンコウ</t>
    </rPh>
    <rPh sb="14" eb="16">
      <t>フキュウ</t>
    </rPh>
    <rPh sb="16" eb="17">
      <t>リツ</t>
    </rPh>
    <rPh sb="18" eb="19">
      <t>ケン</t>
    </rPh>
    <rPh sb="19" eb="22">
      <t>ゲスイドウ</t>
    </rPh>
    <rPh sb="22" eb="23">
      <t>カ</t>
    </rPh>
    <phoneticPr fontId="8"/>
  </si>
  <si>
    <t>ごみ収集量（１人１日当たり）</t>
    <rPh sb="2" eb="5">
      <t>シュウシュウリョウ</t>
    </rPh>
    <rPh sb="7" eb="8">
      <t>ニン</t>
    </rPh>
    <rPh sb="9" eb="10">
      <t>ニチ</t>
    </rPh>
    <rPh sb="10" eb="11">
      <t>ア</t>
    </rPh>
    <phoneticPr fontId="8"/>
  </si>
  <si>
    <t>　　計 算 式 　　ごみ年間総収集量（ｇ）÷ごみ処理人口÷365</t>
    <rPh sb="12" eb="14">
      <t>ネンカン</t>
    </rPh>
    <rPh sb="14" eb="15">
      <t>ソウ</t>
    </rPh>
    <rPh sb="15" eb="17">
      <t>シュウシュウ</t>
    </rPh>
    <rPh sb="17" eb="18">
      <t>リョウ</t>
    </rPh>
    <rPh sb="24" eb="26">
      <t>ショリ</t>
    </rPh>
    <rPh sb="26" eb="28">
      <t>ジンコウ</t>
    </rPh>
    <phoneticPr fontId="8"/>
  </si>
  <si>
    <t>　　資料出所　　市町村公共施設の状況（県市町村課）</t>
    <rPh sb="2" eb="4">
      <t>シリョウ</t>
    </rPh>
    <rPh sb="4" eb="5">
      <t>デ</t>
    </rPh>
    <rPh sb="5" eb="6">
      <t>トコロ</t>
    </rPh>
    <rPh sb="8" eb="11">
      <t>シチョウソン</t>
    </rPh>
    <rPh sb="11" eb="13">
      <t>コウキョウ</t>
    </rPh>
    <rPh sb="13" eb="15">
      <t>シセツ</t>
    </rPh>
    <rPh sb="16" eb="18">
      <t>ジョウキョウ</t>
    </rPh>
    <rPh sb="19" eb="20">
      <t>ケン</t>
    </rPh>
    <rPh sb="20" eb="23">
      <t>シチョウソン</t>
    </rPh>
    <rPh sb="23" eb="24">
      <t>カ</t>
    </rPh>
    <phoneticPr fontId="8"/>
  </si>
  <si>
    <t>道路実延長（総面積１万㎡当たり）</t>
    <rPh sb="0" eb="2">
      <t>ドウロ</t>
    </rPh>
    <rPh sb="2" eb="3">
      <t>ジツ</t>
    </rPh>
    <rPh sb="3" eb="5">
      <t>エンチョウ</t>
    </rPh>
    <rPh sb="6" eb="7">
      <t>ソウ</t>
    </rPh>
    <rPh sb="7" eb="9">
      <t>メンセキ</t>
    </rPh>
    <rPh sb="10" eb="11">
      <t>マン</t>
    </rPh>
    <rPh sb="12" eb="13">
      <t>ア</t>
    </rPh>
    <phoneticPr fontId="8"/>
  </si>
  <si>
    <t>　　計 算 式 　　道路実延長÷総面積</t>
    <rPh sb="10" eb="12">
      <t>ドウロ</t>
    </rPh>
    <rPh sb="12" eb="13">
      <t>ジツ</t>
    </rPh>
    <rPh sb="13" eb="15">
      <t>エンチョウ</t>
    </rPh>
    <rPh sb="16" eb="17">
      <t>ソウ</t>
    </rPh>
    <rPh sb="17" eb="19">
      <t>メンセキ</t>
    </rPh>
    <phoneticPr fontId="8"/>
  </si>
  <si>
    <t>市町村道舗装率</t>
    <rPh sb="0" eb="3">
      <t>シチョウソン</t>
    </rPh>
    <rPh sb="3" eb="4">
      <t>ミチ</t>
    </rPh>
    <rPh sb="4" eb="6">
      <t>ホソウ</t>
    </rPh>
    <rPh sb="6" eb="7">
      <t>リツ</t>
    </rPh>
    <phoneticPr fontId="8"/>
  </si>
  <si>
    <t>　　計 算 式 　　市町村道舗装道路実延長÷市町村道実延長×１００　　　</t>
    <rPh sb="14" eb="16">
      <t>ホソウ</t>
    </rPh>
    <rPh sb="16" eb="18">
      <t>ドウロ</t>
    </rPh>
    <rPh sb="18" eb="19">
      <t>ジツ</t>
    </rPh>
    <rPh sb="19" eb="21">
      <t>エンチョウ</t>
    </rPh>
    <rPh sb="22" eb="25">
      <t>シチョウソン</t>
    </rPh>
    <rPh sb="25" eb="26">
      <t>ミチ</t>
    </rPh>
    <rPh sb="26" eb="27">
      <t>ジツ</t>
    </rPh>
    <rPh sb="27" eb="29">
      <t>エンチョウ</t>
    </rPh>
    <phoneticPr fontId="8"/>
  </si>
  <si>
    <t>自家用乗用車数（千人当たり）</t>
    <rPh sb="0" eb="3">
      <t>ジカヨウ</t>
    </rPh>
    <rPh sb="3" eb="6">
      <t>ジョウヨウシャ</t>
    </rPh>
    <rPh sb="6" eb="7">
      <t>スウ</t>
    </rPh>
    <rPh sb="8" eb="10">
      <t>センニン</t>
    </rPh>
    <rPh sb="10" eb="11">
      <t>ア</t>
    </rPh>
    <phoneticPr fontId="8"/>
  </si>
  <si>
    <t>　　計 算 式 　　自家用乗用車数÷総人口×１，０００</t>
    <rPh sb="9" eb="12">
      <t>ジカヨウ</t>
    </rPh>
    <rPh sb="12" eb="15">
      <t>ジョウヨウシャ</t>
    </rPh>
    <rPh sb="15" eb="16">
      <t>スウ</t>
    </rPh>
    <rPh sb="17" eb="20">
      <t>ソウジンコウ</t>
    </rPh>
    <phoneticPr fontId="8"/>
  </si>
  <si>
    <t>　　資料出所　市区町村別自動車保有車両数（一般財団法人　自動車検査登録情報協会）、</t>
    <rPh sb="2" eb="4">
      <t>シリョウ</t>
    </rPh>
    <rPh sb="4" eb="5">
      <t>デ</t>
    </rPh>
    <rPh sb="5" eb="6">
      <t>トコロ</t>
    </rPh>
    <rPh sb="7" eb="9">
      <t>シク</t>
    </rPh>
    <rPh sb="9" eb="11">
      <t>チョウソン</t>
    </rPh>
    <rPh sb="11" eb="12">
      <t>ベツ</t>
    </rPh>
    <rPh sb="12" eb="15">
      <t>ジドウシャ</t>
    </rPh>
    <rPh sb="15" eb="17">
      <t>ホユウ</t>
    </rPh>
    <rPh sb="17" eb="19">
      <t>シャリョウ</t>
    </rPh>
    <rPh sb="19" eb="20">
      <t>スウ</t>
    </rPh>
    <rPh sb="21" eb="23">
      <t>イッパン</t>
    </rPh>
    <rPh sb="23" eb="25">
      <t>ザイダン</t>
    </rPh>
    <rPh sb="25" eb="27">
      <t>ホウジン</t>
    </rPh>
    <rPh sb="28" eb="31">
      <t>ジドウシャ</t>
    </rPh>
    <rPh sb="31" eb="33">
      <t>ケンサ</t>
    </rPh>
    <rPh sb="33" eb="35">
      <t>トウロク</t>
    </rPh>
    <rPh sb="35" eb="37">
      <t>ジョウホウ</t>
    </rPh>
    <rPh sb="37" eb="39">
      <t>キョウカイ</t>
    </rPh>
    <phoneticPr fontId="8"/>
  </si>
  <si>
    <t>　　　　　　　　　市区町村別軽自動車車両数（一般財団法人　全国軽自動車協会連合会）</t>
    <rPh sb="9" eb="11">
      <t>シク</t>
    </rPh>
    <rPh sb="11" eb="13">
      <t>チョウソン</t>
    </rPh>
    <rPh sb="13" eb="14">
      <t>ベツ</t>
    </rPh>
    <rPh sb="14" eb="15">
      <t>ケイ</t>
    </rPh>
    <rPh sb="15" eb="18">
      <t>ジドウシャ</t>
    </rPh>
    <rPh sb="18" eb="20">
      <t>シャリョウ</t>
    </rPh>
    <rPh sb="20" eb="21">
      <t>スウ</t>
    </rPh>
    <rPh sb="22" eb="24">
      <t>イッパン</t>
    </rPh>
    <rPh sb="24" eb="26">
      <t>ザイダン</t>
    </rPh>
    <rPh sb="26" eb="28">
      <t>ホウジン</t>
    </rPh>
    <rPh sb="29" eb="31">
      <t>ゼンコク</t>
    </rPh>
    <rPh sb="31" eb="35">
      <t>ケイジドウシャ</t>
    </rPh>
    <rPh sb="35" eb="37">
      <t>キョウカイ</t>
    </rPh>
    <rPh sb="37" eb="40">
      <t>レンゴウカイ</t>
    </rPh>
    <phoneticPr fontId="8"/>
  </si>
  <si>
    <t>　　　　　　　　　茨城県常住人口調査（県統計課）</t>
    <rPh sb="9" eb="12">
      <t>イバラキケン</t>
    </rPh>
    <rPh sb="12" eb="18">
      <t>ジョウジュウジンコウチョウサ</t>
    </rPh>
    <rPh sb="19" eb="23">
      <t>ケントウケイカ</t>
    </rPh>
    <phoneticPr fontId="8"/>
  </si>
  <si>
    <t>社会保障
・医療</t>
    <rPh sb="0" eb="2">
      <t>シャカイ</t>
    </rPh>
    <rPh sb="2" eb="4">
      <t>ホショウ</t>
    </rPh>
    <rPh sb="6" eb="8">
      <t>イリョウ</t>
    </rPh>
    <phoneticPr fontId="8"/>
  </si>
  <si>
    <t>国民年金受給金額（受給権者１人当たり）</t>
    <rPh sb="0" eb="2">
      <t>コクミン</t>
    </rPh>
    <rPh sb="2" eb="4">
      <t>ネンキン</t>
    </rPh>
    <rPh sb="4" eb="6">
      <t>ジュキュウ</t>
    </rPh>
    <rPh sb="6" eb="8">
      <t>キンガク</t>
    </rPh>
    <rPh sb="9" eb="11">
      <t>ジュキュウ</t>
    </rPh>
    <rPh sb="11" eb="12">
      <t>ケン</t>
    </rPh>
    <rPh sb="12" eb="13">
      <t>モノ</t>
    </rPh>
    <rPh sb="14" eb="15">
      <t>ニン</t>
    </rPh>
    <rPh sb="15" eb="16">
      <t>ア</t>
    </rPh>
    <phoneticPr fontId="8"/>
  </si>
  <si>
    <t>　　計 算 式 　　国民年金受給金額÷国民年金受給権者数</t>
    <rPh sb="10" eb="12">
      <t>コクミン</t>
    </rPh>
    <rPh sb="12" eb="14">
      <t>ネンキン</t>
    </rPh>
    <rPh sb="14" eb="16">
      <t>ジュキュウ</t>
    </rPh>
    <rPh sb="16" eb="18">
      <t>キンガク</t>
    </rPh>
    <rPh sb="19" eb="21">
      <t>コクミン</t>
    </rPh>
    <rPh sb="21" eb="23">
      <t>ネンキン</t>
    </rPh>
    <rPh sb="23" eb="25">
      <t>ジュキュウ</t>
    </rPh>
    <rPh sb="25" eb="26">
      <t>ケン</t>
    </rPh>
    <rPh sb="26" eb="27">
      <t>モノ</t>
    </rPh>
    <rPh sb="27" eb="28">
      <t>スウ</t>
    </rPh>
    <phoneticPr fontId="8"/>
  </si>
  <si>
    <t>　　資料出所　　国民年金事業月報（厚生労働省）</t>
    <rPh sb="2" eb="4">
      <t>シリョウ</t>
    </rPh>
    <rPh sb="4" eb="5">
      <t>デ</t>
    </rPh>
    <rPh sb="5" eb="6">
      <t>トコロ</t>
    </rPh>
    <rPh sb="8" eb="10">
      <t>コクミン</t>
    </rPh>
    <rPh sb="10" eb="12">
      <t>ネンキン</t>
    </rPh>
    <rPh sb="12" eb="14">
      <t>ジギョウ</t>
    </rPh>
    <rPh sb="14" eb="16">
      <t>ゲッポウ</t>
    </rPh>
    <rPh sb="17" eb="22">
      <t>コウセイロウドウショウ</t>
    </rPh>
    <phoneticPr fontId="8"/>
  </si>
  <si>
    <t>生活保護被保護実人員（千人当たり）</t>
    <rPh sb="0" eb="2">
      <t>セイカツ</t>
    </rPh>
    <rPh sb="2" eb="4">
      <t>ホゴ</t>
    </rPh>
    <rPh sb="4" eb="5">
      <t>ヒ</t>
    </rPh>
    <rPh sb="5" eb="7">
      <t>ホゴ</t>
    </rPh>
    <rPh sb="7" eb="8">
      <t>ジツ</t>
    </rPh>
    <rPh sb="8" eb="10">
      <t>ジンイン</t>
    </rPh>
    <rPh sb="11" eb="13">
      <t>センニン</t>
    </rPh>
    <rPh sb="13" eb="14">
      <t>ア</t>
    </rPh>
    <phoneticPr fontId="8"/>
  </si>
  <si>
    <t>　　計 算 式 　　生活保護被保護実人員（年度間平均）÷総人口×１，０００</t>
    <rPh sb="10" eb="12">
      <t>セイカツ</t>
    </rPh>
    <rPh sb="12" eb="14">
      <t>ホゴ</t>
    </rPh>
    <rPh sb="14" eb="15">
      <t>ヒ</t>
    </rPh>
    <rPh sb="15" eb="17">
      <t>ホゴ</t>
    </rPh>
    <rPh sb="17" eb="18">
      <t>ジツ</t>
    </rPh>
    <rPh sb="18" eb="20">
      <t>ジンイン</t>
    </rPh>
    <rPh sb="21" eb="23">
      <t>ネンド</t>
    </rPh>
    <rPh sb="23" eb="24">
      <t>カン</t>
    </rPh>
    <rPh sb="24" eb="26">
      <t>ヘイキン</t>
    </rPh>
    <rPh sb="28" eb="31">
      <t>ソウジンコウ</t>
    </rPh>
    <phoneticPr fontId="8"/>
  </si>
  <si>
    <t>保育所等数（０～５歳１万人当たり）</t>
    <rPh sb="0" eb="3">
      <t>ホイクショ</t>
    </rPh>
    <rPh sb="3" eb="4">
      <t>トウ</t>
    </rPh>
    <rPh sb="4" eb="5">
      <t>スウ</t>
    </rPh>
    <rPh sb="9" eb="10">
      <t>サイ</t>
    </rPh>
    <rPh sb="11" eb="13">
      <t>マンニン</t>
    </rPh>
    <rPh sb="13" eb="14">
      <t>ア</t>
    </rPh>
    <phoneticPr fontId="8"/>
  </si>
  <si>
    <t>　　計 算 式 　　保育所等数÷０～５歳人口×１０，０００</t>
    <rPh sb="10" eb="13">
      <t>ホイクショ</t>
    </rPh>
    <rPh sb="13" eb="14">
      <t>トウ</t>
    </rPh>
    <rPh sb="14" eb="15">
      <t>スウ</t>
    </rPh>
    <rPh sb="19" eb="20">
      <t>サイ</t>
    </rPh>
    <rPh sb="20" eb="22">
      <t>ジンコウ</t>
    </rPh>
    <phoneticPr fontId="8"/>
  </si>
  <si>
    <t>　　　　　　　　　　保育所等は、幼保連携型認定こども園、保育所型認定こども園及び保育所。</t>
    <rPh sb="13" eb="14">
      <t>トウ</t>
    </rPh>
    <rPh sb="28" eb="30">
      <t>ホイク</t>
    </rPh>
    <rPh sb="30" eb="31">
      <t>ショ</t>
    </rPh>
    <rPh sb="31" eb="32">
      <t>ガタ</t>
    </rPh>
    <rPh sb="32" eb="34">
      <t>ニンテイ</t>
    </rPh>
    <rPh sb="37" eb="38">
      <t>エン</t>
    </rPh>
    <rPh sb="38" eb="39">
      <t>オヨ</t>
    </rPh>
    <rPh sb="40" eb="42">
      <t>ホイク</t>
    </rPh>
    <rPh sb="42" eb="43">
      <t>ショ</t>
    </rPh>
    <phoneticPr fontId="8"/>
  </si>
  <si>
    <t>　　　　　　　　　　０～５歳人口は、平成27年10月１日現在</t>
    <rPh sb="13" eb="14">
      <t>サイ</t>
    </rPh>
    <rPh sb="14" eb="16">
      <t>ジンコウ</t>
    </rPh>
    <rPh sb="18" eb="20">
      <t>ヘイセイ</t>
    </rPh>
    <rPh sb="22" eb="23">
      <t>ネン</t>
    </rPh>
    <rPh sb="25" eb="26">
      <t>ガツ</t>
    </rPh>
    <rPh sb="27" eb="28">
      <t>ニチ</t>
    </rPh>
    <rPh sb="28" eb="30">
      <t>ゲンザイ</t>
    </rPh>
    <phoneticPr fontId="8"/>
  </si>
  <si>
    <t>　　資料出所　　社会福祉施設等調査（厚生労働省）、国勢調査（総務省統計局）</t>
    <rPh sb="2" eb="4">
      <t>シリョウ</t>
    </rPh>
    <rPh sb="4" eb="5">
      <t>デ</t>
    </rPh>
    <rPh sb="5" eb="6">
      <t>トコロ</t>
    </rPh>
    <rPh sb="8" eb="10">
      <t>シャカイ</t>
    </rPh>
    <rPh sb="10" eb="12">
      <t>フクシ</t>
    </rPh>
    <rPh sb="12" eb="14">
      <t>シセツ</t>
    </rPh>
    <rPh sb="14" eb="15">
      <t>トウ</t>
    </rPh>
    <rPh sb="15" eb="17">
      <t>チョウサ</t>
    </rPh>
    <rPh sb="18" eb="23">
      <t>コウセイロウドウショウ</t>
    </rPh>
    <rPh sb="25" eb="29">
      <t>コクセイチョウサ</t>
    </rPh>
    <rPh sb="30" eb="36">
      <t>ソウムショウトウケイキョク</t>
    </rPh>
    <phoneticPr fontId="8"/>
  </si>
  <si>
    <t>一般病院数（１０万人当たり）</t>
    <rPh sb="0" eb="2">
      <t>イッパン</t>
    </rPh>
    <rPh sb="2" eb="4">
      <t>ビョウイン</t>
    </rPh>
    <rPh sb="4" eb="5">
      <t>スウ</t>
    </rPh>
    <rPh sb="8" eb="10">
      <t>マンニン</t>
    </rPh>
    <rPh sb="10" eb="11">
      <t>ア</t>
    </rPh>
    <phoneticPr fontId="8"/>
  </si>
  <si>
    <t>　　計 算 式 　　一般病院数÷総人口×１００，０００</t>
    <rPh sb="10" eb="12">
      <t>イッパン</t>
    </rPh>
    <rPh sb="12" eb="15">
      <t>ビョウインスウ</t>
    </rPh>
    <rPh sb="16" eb="19">
      <t>ソウジンコウ</t>
    </rPh>
    <phoneticPr fontId="8"/>
  </si>
  <si>
    <t>　　資料出所　　医療施設調査（厚生労働省）、茨城県常住人口調査（県統計課）</t>
    <rPh sb="2" eb="4">
      <t>シリョウ</t>
    </rPh>
    <rPh sb="4" eb="5">
      <t>デ</t>
    </rPh>
    <rPh sb="5" eb="6">
      <t>トコロ</t>
    </rPh>
    <rPh sb="8" eb="10">
      <t>イリョウ</t>
    </rPh>
    <rPh sb="10" eb="12">
      <t>シセツ</t>
    </rPh>
    <rPh sb="12" eb="14">
      <t>チョウサ</t>
    </rPh>
    <rPh sb="15" eb="20">
      <t>コウセイロウドウショウ</t>
    </rPh>
    <rPh sb="22" eb="25">
      <t>イバラキケン</t>
    </rPh>
    <rPh sb="25" eb="29">
      <t>ジョウジュウジンコウ</t>
    </rPh>
    <rPh sb="29" eb="31">
      <t>チョウサ</t>
    </rPh>
    <rPh sb="32" eb="33">
      <t>ケン</t>
    </rPh>
    <rPh sb="33" eb="35">
      <t>トウケイ</t>
    </rPh>
    <rPh sb="35" eb="36">
      <t>カ</t>
    </rPh>
    <phoneticPr fontId="8"/>
  </si>
  <si>
    <t>一般診療所数（１０万人当たり）</t>
    <rPh sb="0" eb="2">
      <t>イッパン</t>
    </rPh>
    <rPh sb="2" eb="4">
      <t>シンリョウ</t>
    </rPh>
    <rPh sb="4" eb="5">
      <t>ショ</t>
    </rPh>
    <rPh sb="5" eb="6">
      <t>スウ</t>
    </rPh>
    <rPh sb="9" eb="11">
      <t>マンニン</t>
    </rPh>
    <rPh sb="11" eb="12">
      <t>ア</t>
    </rPh>
    <phoneticPr fontId="8"/>
  </si>
  <si>
    <t>　　計 算 式 　　一般診療所数÷総人口×１００，０００　　</t>
    <rPh sb="10" eb="12">
      <t>イッパン</t>
    </rPh>
    <rPh sb="12" eb="15">
      <t>シンリョウジョ</t>
    </rPh>
    <rPh sb="15" eb="16">
      <t>スウ</t>
    </rPh>
    <rPh sb="17" eb="20">
      <t>ソウジンコウ</t>
    </rPh>
    <phoneticPr fontId="8"/>
  </si>
  <si>
    <t>　　資料出所　　医療施設調査（厚生労働省）、茨城県常住人口調査（県統計課）</t>
    <rPh sb="2" eb="4">
      <t>シリョウ</t>
    </rPh>
    <rPh sb="4" eb="5">
      <t>デ</t>
    </rPh>
    <rPh sb="5" eb="6">
      <t>トコロ</t>
    </rPh>
    <rPh sb="8" eb="10">
      <t>イリョウ</t>
    </rPh>
    <rPh sb="10" eb="12">
      <t>シセツ</t>
    </rPh>
    <rPh sb="12" eb="14">
      <t>チョウサ</t>
    </rPh>
    <rPh sb="15" eb="17">
      <t>コウセイ</t>
    </rPh>
    <rPh sb="17" eb="20">
      <t>ロウドウショウ</t>
    </rPh>
    <rPh sb="22" eb="25">
      <t>イバラキケン</t>
    </rPh>
    <rPh sb="25" eb="27">
      <t>ジョウジュウ</t>
    </rPh>
    <rPh sb="27" eb="29">
      <t>ジンコウ</t>
    </rPh>
    <rPh sb="29" eb="31">
      <t>チョウサ</t>
    </rPh>
    <rPh sb="32" eb="33">
      <t>ケン</t>
    </rPh>
    <rPh sb="33" eb="35">
      <t>トウケイ</t>
    </rPh>
    <rPh sb="35" eb="36">
      <t>カ</t>
    </rPh>
    <phoneticPr fontId="8"/>
  </si>
  <si>
    <t>医師数（１０万人当たり）</t>
    <rPh sb="0" eb="3">
      <t>イシスウ</t>
    </rPh>
    <rPh sb="6" eb="8">
      <t>マンニン</t>
    </rPh>
    <rPh sb="8" eb="9">
      <t>ア</t>
    </rPh>
    <phoneticPr fontId="8"/>
  </si>
  <si>
    <t>　　計 算 式 　　医師数（従業地別、医療施設従事者）÷総人口×１００，０００</t>
    <rPh sb="10" eb="13">
      <t>イシスウ</t>
    </rPh>
    <rPh sb="14" eb="16">
      <t>ジュウギョウ</t>
    </rPh>
    <rPh sb="16" eb="17">
      <t>チ</t>
    </rPh>
    <rPh sb="17" eb="18">
      <t>ベツ</t>
    </rPh>
    <rPh sb="19" eb="21">
      <t>イリョウ</t>
    </rPh>
    <rPh sb="21" eb="23">
      <t>シセツ</t>
    </rPh>
    <rPh sb="23" eb="26">
      <t>ジュウジシャ</t>
    </rPh>
    <rPh sb="28" eb="31">
      <t>ソウジンコウ</t>
    </rPh>
    <phoneticPr fontId="8"/>
  </si>
  <si>
    <t>看護師・准看護師数（１０万人当たり）</t>
    <rPh sb="0" eb="2">
      <t>カンゴフ</t>
    </rPh>
    <rPh sb="2" eb="3">
      <t>シ</t>
    </rPh>
    <rPh sb="4" eb="7">
      <t>ジュンカンゴフ</t>
    </rPh>
    <rPh sb="7" eb="8">
      <t>シ</t>
    </rPh>
    <rPh sb="8" eb="9">
      <t>スウ</t>
    </rPh>
    <rPh sb="12" eb="14">
      <t>マンニン</t>
    </rPh>
    <rPh sb="14" eb="15">
      <t>ア</t>
    </rPh>
    <phoneticPr fontId="8"/>
  </si>
  <si>
    <t>　　計 算 式 　　（就業看護師数＋就業准看護師数）÷総人口×１００，０００</t>
    <rPh sb="11" eb="13">
      <t>シュウギョウ</t>
    </rPh>
    <rPh sb="13" eb="16">
      <t>カンゴシ</t>
    </rPh>
    <rPh sb="16" eb="17">
      <t>スウ</t>
    </rPh>
    <rPh sb="18" eb="20">
      <t>シュウギョウ</t>
    </rPh>
    <rPh sb="20" eb="21">
      <t>ジュン</t>
    </rPh>
    <rPh sb="21" eb="23">
      <t>カンゴフ</t>
    </rPh>
    <rPh sb="23" eb="24">
      <t>シ</t>
    </rPh>
    <rPh sb="24" eb="25">
      <t>スウ</t>
    </rPh>
    <rPh sb="27" eb="30">
      <t>ソウジンコウ</t>
    </rPh>
    <phoneticPr fontId="8"/>
  </si>
  <si>
    <t>歯科診療所数（１０万人当たり）</t>
    <rPh sb="0" eb="2">
      <t>シカ</t>
    </rPh>
    <rPh sb="2" eb="5">
      <t>シンリョウジョ</t>
    </rPh>
    <rPh sb="5" eb="6">
      <t>スウ</t>
    </rPh>
    <rPh sb="9" eb="10">
      <t>マン</t>
    </rPh>
    <rPh sb="10" eb="11">
      <t>ニン</t>
    </rPh>
    <rPh sb="11" eb="12">
      <t>ア</t>
    </rPh>
    <phoneticPr fontId="8"/>
  </si>
  <si>
    <t>　　計 算 式 　　歯科診療所数÷総人口×１００，０００</t>
    <rPh sb="10" eb="12">
      <t>シカ</t>
    </rPh>
    <rPh sb="12" eb="14">
      <t>シンリョウ</t>
    </rPh>
    <rPh sb="14" eb="15">
      <t>トコロ</t>
    </rPh>
    <rPh sb="15" eb="16">
      <t>スウ</t>
    </rPh>
    <rPh sb="17" eb="20">
      <t>ソウジンコウ</t>
    </rPh>
    <phoneticPr fontId="8"/>
  </si>
  <si>
    <t>　　資料出所　　医療施設調査（厚生労働省）、茨城県常住人口調査（県統計課）</t>
    <rPh sb="2" eb="4">
      <t>シリョウ</t>
    </rPh>
    <rPh sb="4" eb="5">
      <t>デ</t>
    </rPh>
    <rPh sb="5" eb="6">
      <t>トコロ</t>
    </rPh>
    <phoneticPr fontId="8"/>
  </si>
  <si>
    <t>歯科医師数（１０万人当たり）</t>
    <rPh sb="0" eb="4">
      <t>シカイシ</t>
    </rPh>
    <rPh sb="4" eb="5">
      <t>スウ</t>
    </rPh>
    <rPh sb="8" eb="9">
      <t>マン</t>
    </rPh>
    <rPh sb="9" eb="10">
      <t>ニン</t>
    </rPh>
    <rPh sb="10" eb="11">
      <t>ア</t>
    </rPh>
    <phoneticPr fontId="8"/>
  </si>
  <si>
    <t>　　計 算 式 　　歯科医師数（従業地別、医療施設従事者）÷総人口×１００，０００</t>
    <rPh sb="10" eb="12">
      <t>シカイ</t>
    </rPh>
    <rPh sb="12" eb="14">
      <t>イシ</t>
    </rPh>
    <rPh sb="14" eb="15">
      <t>スウ</t>
    </rPh>
    <rPh sb="16" eb="18">
      <t>ジュウギョウ</t>
    </rPh>
    <rPh sb="18" eb="19">
      <t>チ</t>
    </rPh>
    <rPh sb="19" eb="20">
      <t>ベツ</t>
    </rPh>
    <rPh sb="21" eb="23">
      <t>イリョウ</t>
    </rPh>
    <rPh sb="23" eb="25">
      <t>シセツ</t>
    </rPh>
    <rPh sb="25" eb="28">
      <t>ジュウジシャ</t>
    </rPh>
    <rPh sb="30" eb="33">
      <t>ソウジンコウ</t>
    </rPh>
    <phoneticPr fontId="8"/>
  </si>
  <si>
    <t>生活習慣病による死亡者数（１０万人当たり）</t>
    <rPh sb="0" eb="2">
      <t>セイカツ</t>
    </rPh>
    <rPh sb="2" eb="4">
      <t>シュウカン</t>
    </rPh>
    <rPh sb="4" eb="5">
      <t>ビョウ</t>
    </rPh>
    <rPh sb="8" eb="12">
      <t>シボウシャスウ</t>
    </rPh>
    <rPh sb="15" eb="17">
      <t>マンニン</t>
    </rPh>
    <rPh sb="17" eb="18">
      <t>ア</t>
    </rPh>
    <phoneticPr fontId="8"/>
  </si>
  <si>
    <t>　　計 算 式 　　生活習慣病死亡者数÷日本人人口×１００，０００</t>
    <rPh sb="10" eb="12">
      <t>セイカツ</t>
    </rPh>
    <rPh sb="12" eb="14">
      <t>シュウカン</t>
    </rPh>
    <rPh sb="14" eb="15">
      <t>ビョウ</t>
    </rPh>
    <rPh sb="15" eb="18">
      <t>シボウシャ</t>
    </rPh>
    <rPh sb="18" eb="19">
      <t>スウ</t>
    </rPh>
    <rPh sb="20" eb="23">
      <t>ニホンジン</t>
    </rPh>
    <rPh sb="23" eb="25">
      <t>ジンコウ</t>
    </rPh>
    <phoneticPr fontId="8"/>
  </si>
  <si>
    <t>　　　　　　　　　　生活習慣病とは、悪性新生物、糖尿病、高血圧性疾患、心疾患（高血圧性を除く）、</t>
    <rPh sb="10" eb="12">
      <t>セイカツ</t>
    </rPh>
    <rPh sb="12" eb="14">
      <t>シュウカン</t>
    </rPh>
    <rPh sb="14" eb="15">
      <t>ビョウ</t>
    </rPh>
    <rPh sb="18" eb="20">
      <t>アクセイ</t>
    </rPh>
    <rPh sb="20" eb="23">
      <t>シンセイブツ</t>
    </rPh>
    <rPh sb="24" eb="27">
      <t>トウニョウビョウ</t>
    </rPh>
    <rPh sb="28" eb="31">
      <t>コウケツアツ</t>
    </rPh>
    <rPh sb="31" eb="32">
      <t>セイ</t>
    </rPh>
    <rPh sb="32" eb="34">
      <t>シッカン</t>
    </rPh>
    <rPh sb="35" eb="36">
      <t>シン</t>
    </rPh>
    <rPh sb="36" eb="38">
      <t>シッカン</t>
    </rPh>
    <rPh sb="39" eb="42">
      <t>コウケツアツ</t>
    </rPh>
    <rPh sb="42" eb="43">
      <t>セイ</t>
    </rPh>
    <rPh sb="44" eb="45">
      <t>ノゾ</t>
    </rPh>
    <phoneticPr fontId="8"/>
  </si>
  <si>
    <t>　　　　　　　　　　脳血管疾患。</t>
    <phoneticPr fontId="8"/>
  </si>
  <si>
    <t>国民健康保険医療費（被保険者1人当たり）</t>
    <rPh sb="0" eb="2">
      <t>コクミン</t>
    </rPh>
    <rPh sb="2" eb="4">
      <t>ケンコウ</t>
    </rPh>
    <rPh sb="4" eb="6">
      <t>ホケン</t>
    </rPh>
    <rPh sb="6" eb="9">
      <t>イリョウヒ</t>
    </rPh>
    <rPh sb="10" eb="14">
      <t>ヒホケンシャ</t>
    </rPh>
    <rPh sb="15" eb="16">
      <t>ニン</t>
    </rPh>
    <rPh sb="16" eb="17">
      <t>ア</t>
    </rPh>
    <phoneticPr fontId="8"/>
  </si>
  <si>
    <t>　　計 算 式 　　療養諸費費用額÷年間平均被保険者数</t>
    <rPh sb="10" eb="12">
      <t>リョウヨウ</t>
    </rPh>
    <rPh sb="12" eb="13">
      <t>ショ</t>
    </rPh>
    <rPh sb="13" eb="14">
      <t>ヒ</t>
    </rPh>
    <rPh sb="14" eb="16">
      <t>ヒヨウ</t>
    </rPh>
    <rPh sb="16" eb="17">
      <t>ガク</t>
    </rPh>
    <rPh sb="18" eb="20">
      <t>ネンカン</t>
    </rPh>
    <rPh sb="20" eb="22">
      <t>ヘイキン</t>
    </rPh>
    <rPh sb="22" eb="26">
      <t>ヒホケンシャ</t>
    </rPh>
    <rPh sb="26" eb="27">
      <t>スウ</t>
    </rPh>
    <phoneticPr fontId="8"/>
  </si>
  <si>
    <t>　　　　　　　　　　療養諸費費用額は、一般被保険者分と退職被保険者分である。</t>
    <rPh sb="19" eb="21">
      <t>イッパン</t>
    </rPh>
    <rPh sb="21" eb="22">
      <t>ヒ</t>
    </rPh>
    <rPh sb="22" eb="24">
      <t>ホケン</t>
    </rPh>
    <rPh sb="24" eb="25">
      <t>シャ</t>
    </rPh>
    <rPh sb="25" eb="26">
      <t>ブン</t>
    </rPh>
    <rPh sb="27" eb="29">
      <t>タイショク</t>
    </rPh>
    <rPh sb="29" eb="30">
      <t>ヒ</t>
    </rPh>
    <rPh sb="30" eb="32">
      <t>ホケン</t>
    </rPh>
    <rPh sb="32" eb="33">
      <t>シャ</t>
    </rPh>
    <rPh sb="33" eb="34">
      <t>ブン</t>
    </rPh>
    <phoneticPr fontId="8"/>
  </si>
  <si>
    <t>　　資料出所　　国民健康保険事業状況（県厚生総務課）</t>
    <rPh sb="2" eb="4">
      <t>シリョウ</t>
    </rPh>
    <rPh sb="4" eb="5">
      <t>デ</t>
    </rPh>
    <rPh sb="5" eb="6">
      <t>トコロ</t>
    </rPh>
    <rPh sb="8" eb="10">
      <t>コクミン</t>
    </rPh>
    <rPh sb="10" eb="12">
      <t>ケンコウ</t>
    </rPh>
    <rPh sb="12" eb="14">
      <t>ホケン</t>
    </rPh>
    <rPh sb="14" eb="16">
      <t>ジギョウ</t>
    </rPh>
    <rPh sb="16" eb="18">
      <t>ジョウキョウ</t>
    </rPh>
    <rPh sb="19" eb="20">
      <t>ケン</t>
    </rPh>
    <rPh sb="20" eb="22">
      <t>コウセイ</t>
    </rPh>
    <rPh sb="22" eb="25">
      <t>ソウムカ</t>
    </rPh>
    <phoneticPr fontId="8"/>
  </si>
  <si>
    <t>安   全</t>
    <rPh sb="0" eb="5">
      <t>アンゼン</t>
    </rPh>
    <phoneticPr fontId="8"/>
  </si>
  <si>
    <t>火災出火件数（１０万人当たり）</t>
    <rPh sb="0" eb="2">
      <t>カサイ</t>
    </rPh>
    <rPh sb="2" eb="4">
      <t>シュッカ</t>
    </rPh>
    <rPh sb="4" eb="6">
      <t>ケンスウ</t>
    </rPh>
    <rPh sb="9" eb="11">
      <t>マンニン</t>
    </rPh>
    <rPh sb="11" eb="12">
      <t>ア</t>
    </rPh>
    <phoneticPr fontId="8"/>
  </si>
  <si>
    <t>　　計 算 式 　　火災出火件数÷総人口×１００，０００</t>
    <rPh sb="10" eb="12">
      <t>カサイ</t>
    </rPh>
    <rPh sb="12" eb="14">
      <t>シュッカ</t>
    </rPh>
    <rPh sb="14" eb="16">
      <t>ケンスウ</t>
    </rPh>
    <rPh sb="17" eb="20">
      <t>ソウジンコウ</t>
    </rPh>
    <phoneticPr fontId="8"/>
  </si>
  <si>
    <t>　　資料出所　　消防防災年報（県消防安全課）、茨城県常住人口調査（県統計課）</t>
    <rPh sb="2" eb="4">
      <t>シリョウ</t>
    </rPh>
    <rPh sb="4" eb="5">
      <t>デ</t>
    </rPh>
    <rPh sb="5" eb="6">
      <t>トコロ</t>
    </rPh>
    <rPh sb="8" eb="10">
      <t>ショウボウ</t>
    </rPh>
    <rPh sb="10" eb="12">
      <t>ボウサイ</t>
    </rPh>
    <rPh sb="12" eb="14">
      <t>ネンポウ</t>
    </rPh>
    <rPh sb="15" eb="16">
      <t>ケン</t>
    </rPh>
    <rPh sb="16" eb="18">
      <t>ショウボウ</t>
    </rPh>
    <rPh sb="18" eb="21">
      <t>アンゼンカ</t>
    </rPh>
    <rPh sb="23" eb="26">
      <t>イバラキケン</t>
    </rPh>
    <rPh sb="26" eb="32">
      <t>ジョウジュウジンコウチョウサ</t>
    </rPh>
    <rPh sb="33" eb="34">
      <t>ケン</t>
    </rPh>
    <rPh sb="34" eb="36">
      <t>トウケイ</t>
    </rPh>
    <rPh sb="36" eb="37">
      <t>カ</t>
    </rPh>
    <phoneticPr fontId="8"/>
  </si>
  <si>
    <t>建物火災損害額（１人当たり）</t>
    <rPh sb="0" eb="2">
      <t>タテモノ</t>
    </rPh>
    <rPh sb="2" eb="4">
      <t>カサイ</t>
    </rPh>
    <rPh sb="4" eb="6">
      <t>ソンガイ</t>
    </rPh>
    <rPh sb="6" eb="7">
      <t>ガク</t>
    </rPh>
    <rPh sb="8" eb="10">
      <t>ヒトリ</t>
    </rPh>
    <rPh sb="10" eb="11">
      <t>ア</t>
    </rPh>
    <phoneticPr fontId="8"/>
  </si>
  <si>
    <t>　　計 算 式 　　建物火災損害額÷総人口</t>
    <rPh sb="10" eb="12">
      <t>タテモノ</t>
    </rPh>
    <rPh sb="12" eb="14">
      <t>カサイ</t>
    </rPh>
    <rPh sb="14" eb="16">
      <t>ソンガイ</t>
    </rPh>
    <rPh sb="16" eb="17">
      <t>ガク</t>
    </rPh>
    <rPh sb="18" eb="21">
      <t>ソウジンコウ</t>
    </rPh>
    <phoneticPr fontId="8"/>
  </si>
  <si>
    <t>　　資料出所　　消防防災年報（県消防安全課）、茨城県常住人口調査（県統計課）</t>
    <rPh sb="2" eb="4">
      <t>シリョウ</t>
    </rPh>
    <rPh sb="4" eb="5">
      <t>デ</t>
    </rPh>
    <rPh sb="5" eb="6">
      <t>トコロ</t>
    </rPh>
    <rPh sb="8" eb="10">
      <t>ショウボウ</t>
    </rPh>
    <rPh sb="10" eb="12">
      <t>ボウサイ</t>
    </rPh>
    <rPh sb="12" eb="14">
      <t>ネンポウ</t>
    </rPh>
    <rPh sb="15" eb="21">
      <t>ケンショウボウアンゼンカ</t>
    </rPh>
    <rPh sb="23" eb="26">
      <t>イバラキケン</t>
    </rPh>
    <rPh sb="26" eb="32">
      <t>ジョウジュウジンコウチョウサ</t>
    </rPh>
    <rPh sb="33" eb="34">
      <t>ケン</t>
    </rPh>
    <rPh sb="34" eb="36">
      <t>トウケイ</t>
    </rPh>
    <rPh sb="36" eb="37">
      <t>カ</t>
    </rPh>
    <phoneticPr fontId="8"/>
  </si>
  <si>
    <t>交通事故発生件数（千人当たり）</t>
    <rPh sb="0" eb="2">
      <t>コウツウ</t>
    </rPh>
    <rPh sb="2" eb="4">
      <t>ジコ</t>
    </rPh>
    <rPh sb="4" eb="6">
      <t>ハッセイ</t>
    </rPh>
    <rPh sb="6" eb="8">
      <t>ケンスウ</t>
    </rPh>
    <rPh sb="9" eb="11">
      <t>センニン</t>
    </rPh>
    <rPh sb="11" eb="12">
      <t>ア</t>
    </rPh>
    <phoneticPr fontId="8"/>
  </si>
  <si>
    <t>　　計 算 式 　　交通事故発生件数÷総人口×１，０００</t>
    <rPh sb="10" eb="12">
      <t>コウツウ</t>
    </rPh>
    <rPh sb="12" eb="14">
      <t>ジコ</t>
    </rPh>
    <rPh sb="14" eb="16">
      <t>ハッセイ</t>
    </rPh>
    <rPh sb="16" eb="18">
      <t>ケンスウ</t>
    </rPh>
    <rPh sb="19" eb="22">
      <t>ソウジンコウ</t>
    </rPh>
    <phoneticPr fontId="8"/>
  </si>
  <si>
    <t>　　資料出所　　交通白書（県警察本部交通総務課）、茨城県常住人口調査（県統計課）</t>
    <rPh sb="2" eb="4">
      <t>シリョウ</t>
    </rPh>
    <rPh sb="4" eb="5">
      <t>デ</t>
    </rPh>
    <rPh sb="5" eb="6">
      <t>トコロ</t>
    </rPh>
    <rPh sb="8" eb="10">
      <t>コウツウ</t>
    </rPh>
    <rPh sb="10" eb="12">
      <t>ハクショ</t>
    </rPh>
    <rPh sb="13" eb="14">
      <t>ケン</t>
    </rPh>
    <rPh sb="14" eb="16">
      <t>ケイサツ</t>
    </rPh>
    <rPh sb="16" eb="18">
      <t>ホンブ</t>
    </rPh>
    <rPh sb="18" eb="20">
      <t>コウツウ</t>
    </rPh>
    <rPh sb="20" eb="23">
      <t>ソウムカ</t>
    </rPh>
    <rPh sb="25" eb="28">
      <t>イバラキケン</t>
    </rPh>
    <rPh sb="28" eb="32">
      <t>ジョウジュウジンコウ</t>
    </rPh>
    <rPh sb="32" eb="34">
      <t>チョウサ</t>
    </rPh>
    <rPh sb="35" eb="36">
      <t>ケン</t>
    </rPh>
    <rPh sb="36" eb="38">
      <t>トウケイ</t>
    </rPh>
    <rPh sb="38" eb="39">
      <t>カ</t>
    </rPh>
    <phoneticPr fontId="8"/>
  </si>
  <si>
    <t>交通事故死傷者数（１０万人当たり）</t>
    <rPh sb="0" eb="2">
      <t>コウツウ</t>
    </rPh>
    <rPh sb="2" eb="4">
      <t>ジコ</t>
    </rPh>
    <rPh sb="4" eb="7">
      <t>シショウシャ</t>
    </rPh>
    <rPh sb="7" eb="8">
      <t>スウ</t>
    </rPh>
    <rPh sb="11" eb="13">
      <t>マンニン</t>
    </rPh>
    <rPh sb="13" eb="14">
      <t>ア</t>
    </rPh>
    <phoneticPr fontId="8"/>
  </si>
  <si>
    <t>　　計 算 式 　　交通事故死傷者数÷総人口×１００，０００</t>
    <rPh sb="10" eb="12">
      <t>コウツウ</t>
    </rPh>
    <rPh sb="12" eb="14">
      <t>ジコ</t>
    </rPh>
    <rPh sb="14" eb="16">
      <t>シショウ</t>
    </rPh>
    <rPh sb="16" eb="17">
      <t>モノ</t>
    </rPh>
    <rPh sb="17" eb="18">
      <t>スウ</t>
    </rPh>
    <rPh sb="19" eb="22">
      <t>ソウジンコウ</t>
    </rPh>
    <phoneticPr fontId="8"/>
  </si>
  <si>
    <t>　　資料出所　　交通白書（県警察本部交通総務課）、茨城県常住人口調査（県統計課）</t>
    <rPh sb="2" eb="4">
      <t>シリョウ</t>
    </rPh>
    <rPh sb="4" eb="5">
      <t>デ</t>
    </rPh>
    <rPh sb="5" eb="6">
      <t>トコロ</t>
    </rPh>
    <rPh sb="8" eb="10">
      <t>コウツウ</t>
    </rPh>
    <rPh sb="10" eb="12">
      <t>ハクショ</t>
    </rPh>
    <rPh sb="13" eb="14">
      <t>ケン</t>
    </rPh>
    <rPh sb="14" eb="16">
      <t>ケイサツ</t>
    </rPh>
    <rPh sb="16" eb="18">
      <t>ホンブ</t>
    </rPh>
    <rPh sb="18" eb="20">
      <t>コウツウ</t>
    </rPh>
    <rPh sb="20" eb="23">
      <t>ソウムカ</t>
    </rPh>
    <rPh sb="25" eb="28">
      <t>イバラキケン</t>
    </rPh>
    <rPh sb="28" eb="30">
      <t>ジョウジュウ</t>
    </rPh>
    <rPh sb="30" eb="32">
      <t>ジンコウ</t>
    </rPh>
    <rPh sb="32" eb="34">
      <t>チョウサ</t>
    </rPh>
    <rPh sb="35" eb="36">
      <t>ケン</t>
    </rPh>
    <rPh sb="36" eb="38">
      <t>トウケイ</t>
    </rPh>
    <rPh sb="38" eb="39">
      <t>カ</t>
    </rPh>
    <phoneticPr fontId="8"/>
  </si>
  <si>
    <t>刑法犯認知件数（千人当たり）</t>
    <rPh sb="0" eb="2">
      <t>ケイホウ</t>
    </rPh>
    <rPh sb="2" eb="3">
      <t>ハン</t>
    </rPh>
    <rPh sb="3" eb="5">
      <t>ニンチ</t>
    </rPh>
    <rPh sb="5" eb="7">
      <t>ケンスウ</t>
    </rPh>
    <rPh sb="8" eb="10">
      <t>センニン</t>
    </rPh>
    <rPh sb="10" eb="11">
      <t>ア</t>
    </rPh>
    <phoneticPr fontId="8"/>
  </si>
  <si>
    <t>　　計 算 式 　　刑法犯認知件数÷総人口×１，０００</t>
    <rPh sb="10" eb="12">
      <t>ケイホウ</t>
    </rPh>
    <rPh sb="12" eb="13">
      <t>ハンニン</t>
    </rPh>
    <rPh sb="13" eb="15">
      <t>ニンチ</t>
    </rPh>
    <rPh sb="15" eb="17">
      <t>ケンスウ</t>
    </rPh>
    <rPh sb="18" eb="21">
      <t>ソウジンコウ</t>
    </rPh>
    <phoneticPr fontId="8"/>
  </si>
  <si>
    <t>　　資料出所　　茨城の犯罪（県警察本部刑事総務課）、茨城県常住人口調査（県統計課）</t>
    <rPh sb="2" eb="4">
      <t>シリョウ</t>
    </rPh>
    <rPh sb="4" eb="5">
      <t>デ</t>
    </rPh>
    <rPh sb="5" eb="6">
      <t>トコロ</t>
    </rPh>
    <rPh sb="8" eb="10">
      <t>イバラキ</t>
    </rPh>
    <rPh sb="11" eb="13">
      <t>ハンザイ</t>
    </rPh>
    <rPh sb="14" eb="15">
      <t>ケン</t>
    </rPh>
    <rPh sb="15" eb="17">
      <t>ケイサツ</t>
    </rPh>
    <rPh sb="17" eb="19">
      <t>ホンブ</t>
    </rPh>
    <rPh sb="19" eb="21">
      <t>ケイジ</t>
    </rPh>
    <rPh sb="21" eb="24">
      <t>ソウムカ</t>
    </rPh>
    <phoneticPr fontId="8"/>
  </si>
  <si>
    <t>男　(人）</t>
    <rPh sb="0" eb="1">
      <t>オトコ</t>
    </rPh>
    <rPh sb="3" eb="4">
      <t>ニン</t>
    </rPh>
    <phoneticPr fontId="8"/>
  </si>
  <si>
    <t>女　（人）</t>
    <rPh sb="0" eb="1">
      <t>オンナ</t>
    </rPh>
    <rPh sb="3" eb="4">
      <t>ニン</t>
    </rPh>
    <phoneticPr fontId="8"/>
  </si>
  <si>
    <t>総数　（人）</t>
    <rPh sb="0" eb="2">
      <t>ソウスウ</t>
    </rPh>
    <phoneticPr fontId="8"/>
  </si>
  <si>
    <t>世帯数　（戸）</t>
    <rPh sb="0" eb="3">
      <t>セタイスウ</t>
    </rPh>
    <rPh sb="5" eb="6">
      <t>コ</t>
    </rPh>
    <phoneticPr fontId="8"/>
  </si>
  <si>
    <t>平成１５年</t>
    <rPh sb="0" eb="2">
      <t>ヘイセイ</t>
    </rPh>
    <rPh sb="4" eb="5">
      <t>ネン</t>
    </rPh>
    <phoneticPr fontId="8"/>
  </si>
  <si>
    <t>平成１６年</t>
    <rPh sb="0" eb="2">
      <t>ヘイセイ</t>
    </rPh>
    <rPh sb="4" eb="5">
      <t>ネン</t>
    </rPh>
    <phoneticPr fontId="8"/>
  </si>
  <si>
    <t>平成１７年</t>
    <rPh sb="0" eb="2">
      <t>ヘイセイ</t>
    </rPh>
    <rPh sb="4" eb="5">
      <t>ネン</t>
    </rPh>
    <phoneticPr fontId="8"/>
  </si>
  <si>
    <t>平成１８年</t>
    <rPh sb="0" eb="2">
      <t>ヘイセイ</t>
    </rPh>
    <rPh sb="4" eb="5">
      <t>ネン</t>
    </rPh>
    <phoneticPr fontId="8"/>
  </si>
  <si>
    <t>平成１９年</t>
    <rPh sb="0" eb="2">
      <t>ヘイセイ</t>
    </rPh>
    <rPh sb="4" eb="5">
      <t>ネン</t>
    </rPh>
    <phoneticPr fontId="8"/>
  </si>
  <si>
    <t>平成２０年</t>
    <rPh sb="0" eb="2">
      <t>ヘイセイ</t>
    </rPh>
    <rPh sb="4" eb="5">
      <t>ネン</t>
    </rPh>
    <phoneticPr fontId="8"/>
  </si>
  <si>
    <t>平成２１年</t>
    <rPh sb="0" eb="2">
      <t>ヘイセイ</t>
    </rPh>
    <rPh sb="4" eb="5">
      <t>ネン</t>
    </rPh>
    <phoneticPr fontId="8"/>
  </si>
  <si>
    <t>平成２２年</t>
    <rPh sb="0" eb="2">
      <t>ヘイセイ</t>
    </rPh>
    <rPh sb="4" eb="5">
      <t>ネン</t>
    </rPh>
    <phoneticPr fontId="8"/>
  </si>
  <si>
    <t>平成２３年</t>
    <rPh sb="0" eb="2">
      <t>ヘイセイ</t>
    </rPh>
    <rPh sb="4" eb="5">
      <t>ネン</t>
    </rPh>
    <phoneticPr fontId="8"/>
  </si>
  <si>
    <t>平成２４年</t>
    <rPh sb="0" eb="2">
      <t>ヘイセイ</t>
    </rPh>
    <rPh sb="4" eb="5">
      <t>ネン</t>
    </rPh>
    <phoneticPr fontId="8"/>
  </si>
  <si>
    <t>平成２５年</t>
    <rPh sb="0" eb="2">
      <t>ヘイセイ</t>
    </rPh>
    <rPh sb="4" eb="5">
      <t>ネン</t>
    </rPh>
    <phoneticPr fontId="8"/>
  </si>
  <si>
    <t>平成２６年</t>
    <rPh sb="0" eb="2">
      <t>ヘイセイ</t>
    </rPh>
    <rPh sb="4" eb="5">
      <t>ネン</t>
    </rPh>
    <phoneticPr fontId="8"/>
  </si>
  <si>
    <t>平成２７年</t>
    <rPh sb="0" eb="2">
      <t>ヘイセイ</t>
    </rPh>
    <rPh sb="4" eb="5">
      <t>ネン</t>
    </rPh>
    <phoneticPr fontId="8"/>
  </si>
  <si>
    <t>平成２８年</t>
    <rPh sb="0" eb="2">
      <t>ヘイセイ</t>
    </rPh>
    <rPh sb="4" eb="5">
      <t>ネン</t>
    </rPh>
    <phoneticPr fontId="8"/>
  </si>
  <si>
    <t>平成２９年</t>
    <rPh sb="0" eb="2">
      <t>ヘイセイ</t>
    </rPh>
    <rPh sb="4" eb="5">
      <t>ネン</t>
    </rPh>
    <phoneticPr fontId="8"/>
  </si>
  <si>
    <t>平成３０年</t>
    <rPh sb="0" eb="2">
      <t>ヘイセイ</t>
    </rPh>
    <rPh sb="4" eb="5">
      <t>ネン</t>
    </rPh>
    <phoneticPr fontId="8"/>
  </si>
  <si>
    <t>令和元年</t>
    <rPh sb="0" eb="4">
      <t>レイワガンネン</t>
    </rPh>
    <phoneticPr fontId="8"/>
  </si>
  <si>
    <t>令和２年</t>
    <rPh sb="0" eb="2">
      <t>レイワ</t>
    </rPh>
    <rPh sb="3" eb="4">
      <t>ネン</t>
    </rPh>
    <phoneticPr fontId="8"/>
  </si>
  <si>
    <t>令和３年</t>
    <rPh sb="0" eb="2">
      <t>レイワ</t>
    </rPh>
    <rPh sb="3" eb="4">
      <t>ネン</t>
    </rPh>
    <phoneticPr fontId="8"/>
  </si>
  <si>
    <t>中野　　　　　　　　　　　　　　　　　　　　　　　　　　　　　　　　　　</t>
  </si>
  <si>
    <t>花島新田　　　　　　　　　　　　　　　　　　　　　　　　　　　　　　　　</t>
  </si>
  <si>
    <t>西栗山　　　　　　　　　　　　　　　　　　　　　　　　　　　　　　　　　</t>
  </si>
  <si>
    <t>片田　　　　　　　　　　　　　　　　　　　　　　　　　　　　　　　　　　</t>
  </si>
  <si>
    <t>飯田　　　　　　　　　　　　　　　　　　　　　　　　　　　　　　　　　　</t>
  </si>
  <si>
    <t>古館　　　　　　　　　　　　　　　　　　　　　　　　　　　　　　　　　　</t>
  </si>
  <si>
    <t>根崎　　　　　　　　　　　　　　　　　　　　　　　　　　　　　　　　　　</t>
  </si>
  <si>
    <t>境松　　　　　　　　　　　　　　　　　　　　　　　　　　　　　　　　　　</t>
  </si>
  <si>
    <t>境田　　　　　　　　　　　　　　　　　　　　　　　　　　　　　　　　　　</t>
  </si>
  <si>
    <t>緑が丘　　　　　　　　　　　　　　　　　　　　　　　　　　　　　　　　　</t>
  </si>
  <si>
    <t>東丸山　　　　　　　　　　　　　　　　　　　　　　　　　　　　　　　　　</t>
  </si>
  <si>
    <t>羽成　　　　　　　　　　　　　　　　　　　　　　　　　　　　　　　　　　</t>
  </si>
  <si>
    <t>観音台１丁目　　　　　　　　　　　　　　　　　　　　　　　　　　　　　　</t>
  </si>
  <si>
    <t>観音台２丁目　　　　　　　　　　　　　　　　　　　　　　　　　　　　　　</t>
  </si>
  <si>
    <t>榎戸　　　　　　　　　　　　　　　　　　　　　　　　　　　　　　　　　　</t>
  </si>
  <si>
    <t>北中妻　　　　　　　　　　　　　　　　　　　　　　　　　　　　　　　　　</t>
  </si>
  <si>
    <t>南中妻　　　　　　　　　　　　　　　　　　　　　　　　　　　　　　　　　</t>
  </si>
  <si>
    <t>館野　　　　　　　　　　　　　　　　　　　　　　　　　　　　　　　　　　</t>
  </si>
  <si>
    <t>東１丁目　　　　　　　　　　　　　　　　　　　　　　　　　　　　　　　　</t>
  </si>
  <si>
    <t>東２丁目　　　　　　　　　　　　　　　　　　　　　　　　　　　　　　　　</t>
  </si>
  <si>
    <t>稲荷前　　　　　　　　　　　　　　　　　　　　　　　　　　　　　　　　　</t>
  </si>
  <si>
    <t>赤塚　　　　　　　　　　　　　　　　　　　　　　　　　　　　　　　　　　</t>
  </si>
  <si>
    <t>下原　　　　　　　　　　　　　　　　　　　　　　　　　　　　　　　　　　</t>
  </si>
  <si>
    <t>梶内　　　　　　　　　　　　　　　　　　　　　　　　　　　　　　　　　　</t>
  </si>
  <si>
    <t>新牧田　　　　　　　　　　　　　　　　　　　　　　　　　　　　　　　　　</t>
  </si>
  <si>
    <t>稲岡　　　　　　　　　　　　　　　　　　　　　　　　　　　　　　　　　　</t>
  </si>
  <si>
    <t>北中島　　　　　　　　　　　　　　　　　　　　　　　　　　　　　　　　　</t>
  </si>
  <si>
    <t>市之台　　　　　　　　　　　　　　　　　　　　　　　　　　　　　　　　　</t>
  </si>
  <si>
    <t>下横場　　　　　　　　　　　　　　　　　　　　　　　　　　　　　　　　　</t>
  </si>
  <si>
    <t>高野台２丁目　　　　　　　　　　　　　　　　　　　　　　　　　　　　　　</t>
  </si>
  <si>
    <t>高野台３丁目　　　　　　　　　　　　　　　　　　　　　　　　　　　　　　</t>
  </si>
  <si>
    <t>茗渓学園寮　　　　　　　　　　　　　　　　　　　　　　　　　　　　　　　</t>
  </si>
  <si>
    <t>鷹野原　　　　　　　　　　　　　　　　　　　　　　　　　　　　　　　　　</t>
  </si>
  <si>
    <t>島名香取台　　　　　　　　　　　　　　　　　　　　　　　　　　　　　　　</t>
  </si>
  <si>
    <t>島名諏訪　　　　　　　　　　　　　　　　　　　　　　　　　　　　　　　　</t>
  </si>
  <si>
    <t>島名陣場　　　　　　　　　　　　　　　　　　　　　　　　　　　　　　　　</t>
  </si>
  <si>
    <t>谷田部陣場　　　　　　　　　　　　　　　　　　　　　　　　　　　　　　　</t>
  </si>
  <si>
    <t>上河原崎・中西地区　　　　　　　　　　　　　　　　　　　　　　　　　　　</t>
  </si>
  <si>
    <t>かみかわ下河原崎　　　　　　　　　　　　　　　　　　　　　　　　　　　　</t>
  </si>
  <si>
    <t>高山上河原崎　　　　　　　　　　　　　　　　　　　　　　　　　　　　　　</t>
  </si>
  <si>
    <t>高山下河原崎　　　　　　　　　　　　　　　　　　　　　　　　　　　　　　</t>
  </si>
  <si>
    <t>万博公園西島名　　　　　　　　　　　　　　　　　　　　　　　　　　　　　</t>
  </si>
  <si>
    <t>台町１丁目　　　　　　　　　　　　　　　　　　　　　　　　　　　　　　　</t>
  </si>
  <si>
    <t>台町２丁目　　　　　　　　　　　　　　　　　　　　　　　　　　　　　　　</t>
  </si>
  <si>
    <t>台町３丁目　　　　　　　　　　　　　　　　　　　　　　　　　　　　　　　</t>
  </si>
  <si>
    <t>学園の森２丁目　　　　　　　　　　　　　　　　　　　　　　　　　　　　　</t>
  </si>
  <si>
    <t>学園の森３丁目　　　　　　　　　　　　　　　　　　　　　　　　　　　　　</t>
  </si>
  <si>
    <t>研究学園１丁目　　　　　　　　　　　　　　　　　　　　　　　　　　　　　</t>
  </si>
  <si>
    <t>研究学園２丁目　　　　　　　　　　　　　　　　　　　　　　　　　　　　　</t>
  </si>
  <si>
    <t>研究学園３丁目　　　　　　　　　　　　　　　　　　　　　　　　　　　　　</t>
  </si>
  <si>
    <t>研究学園４丁目　　　　　　　　　　　　　　　　　　　　　　　　　　　　　</t>
  </si>
  <si>
    <t>研究学園５丁目　　　　　　　　　　　　　　　　　　　　　　　　　　　　　</t>
  </si>
  <si>
    <t>上横場　　　　　　　　　　　　　　　　　　　　　　　　　　　　　　　　　</t>
  </si>
  <si>
    <t>研究学園６丁目　　　　　　　　　　　　　　　　　　　　　　　　　　　　　</t>
  </si>
  <si>
    <t>今泉　　　　　　　　　　　　　　　　　　　　　　　　　　　　　　　　　　</t>
  </si>
  <si>
    <t>研究学園７丁目　　　　　　　　　　　　　　　　　　　　　　　　　　　　　</t>
  </si>
  <si>
    <t>谷田部１　　　　　　　　　　　　　　　　　　　　　　　　　　　　　　　　</t>
  </si>
  <si>
    <t>谷田部２　　　　　　　　　　　　　　　　　　　　　　　　　　　　　　　　</t>
  </si>
  <si>
    <t>学園南１丁目　　　　　　　　　　　　　　　　　　　　　　　　　　　　　　</t>
  </si>
  <si>
    <t>谷田部３　　　　　　　　　　　　　　　　　　　　　　　　　　　　　　　　</t>
  </si>
  <si>
    <t>学園南２丁目　　　　　　　　　　　　　　　　　　　　　　　　　　　　　　</t>
  </si>
  <si>
    <t>瑞穂団地　　　　　　　　　　　　　　　　　　　　　　　　　　　　　　　　</t>
  </si>
  <si>
    <t>学園南３丁目　　　　　　　　　　　　　　　　　　　　　　　　　　　　　　</t>
  </si>
  <si>
    <t>上萱丸　　　　　　　　　　　　　　　　　　　　　　　　　　　　　　　　　</t>
  </si>
  <si>
    <t>下萱丸　　　　　　　　　　　　　　　　　　　　　　　　　　　　　　　　　</t>
  </si>
  <si>
    <t>桜１丁目　　　　　　　　　　　　　　　　　　　　　　　　　　　　　　　　</t>
  </si>
  <si>
    <t>桜２丁目　　　　　　　　　　　　　　　　　　　　　　　　　　　　　　　　</t>
  </si>
  <si>
    <t>若森　　　　　　　　　　　　　　　　　　　　　　　　　　　　　　　　　　</t>
  </si>
  <si>
    <t>桜３丁目　　　　　　　　　　　　　　　　　　　　　　　　　　　　　　　　</t>
  </si>
  <si>
    <t>大曽根１　　　　　　　　　　　　　　　　　　　　　　　　　　　　　　　　</t>
  </si>
  <si>
    <t>栗原１　　　　　　　　　　　　　　　　　　　　　　　　　　　　　　　　　</t>
  </si>
  <si>
    <t>大曽根２　　　　　　　　　　　　　　　　　　　　　　　　　　　　　　　　</t>
  </si>
  <si>
    <t>栗原２　　　　　　　　　　　　　　　　　　　　　　　　　　　　　　　　　</t>
  </si>
  <si>
    <t>鹿島台　　　　　　　　　　　　　　　　　　　　　　　　　　　　　　　　　</t>
  </si>
  <si>
    <t>上野　　　　　　　　　　　　　　　　　　　　　　　　　　　　　　　　　　</t>
  </si>
  <si>
    <t>玉取　　　　　　　　　　　　　　　　　　　　　　　　　　　　　　　　　　</t>
  </si>
  <si>
    <t>上境　　　　　　　　　　　　　　　　　　　　　　　　　　　　　　　　　　</t>
  </si>
  <si>
    <t>大穂　　　　　　　　　　　　　　　　　　　　　　　　　　　　　　　　　　</t>
  </si>
  <si>
    <t>柴崎　　　　　　　　　　　　　　　　　　　　　　　　　　　　　　　　　　</t>
  </si>
  <si>
    <t>前野　　　　　　　　　　　　　　　　　　　　　　　　　　　　　　　　　　</t>
  </si>
  <si>
    <t>セントラルタウン　　　　　　　　　　　　　　　　　　　　　　　　　　　　</t>
  </si>
  <si>
    <t>長高野　　　　　　　　　　　　　　　　　　　　　　　　　　　　　　　　　</t>
  </si>
  <si>
    <t>東岡　　　　　　　　　　　　　　　　　　　　　　　　　　　　　　　　　　</t>
  </si>
  <si>
    <t>大砂　　　　　　　　　　　　　　　　　　　　　　　　　　　　　　　　　　</t>
  </si>
  <si>
    <t>金田１　　　　　　　　　　　　　　　　　　　　　　　　　　　　　　　　　</t>
  </si>
  <si>
    <t>西高野　　　　　　　　　　　　　　　　　　　　　　　　　　　　　　　　　</t>
  </si>
  <si>
    <t>金田２　　　　　　　　　　　　　　　　　　　　　　　　　　　　　　　　　</t>
  </si>
  <si>
    <t>吉沼１　　　　　　　　　　　　　　　　　　　　　　　　　　　　　　　　　</t>
  </si>
  <si>
    <t>中根　　　　　　　　　　　　　　　　　　　　　　　　　　　　　　　　　　</t>
  </si>
  <si>
    <t>吉沼２　　　　　　　　　　　　　　　　　　　　　　　　　　　　　　　　　</t>
  </si>
  <si>
    <t>栄　　　　　　　　　　　　　　　　　　　　　　　　　　　　　　　　　　　</t>
  </si>
  <si>
    <t>篠崎　　　　　　　　　　　　　　　　　　　　　　　　　　　　　　　　　　</t>
  </si>
  <si>
    <t>松栄　　　　　　　　　　　　　　　　　　　　　　　　　　　　　　　　　　</t>
  </si>
  <si>
    <t>蓮沼　　　　　　　　　　　　　　　　　　　　　　　　　　　　　　　　　　</t>
  </si>
  <si>
    <t>松塚　　　　　　　　　　　　　　　　　　　　　　　　　　　　　　　　　　</t>
  </si>
  <si>
    <t>花畑１丁目　　　　　　　　　　　　　　　　　　　　　　　　　　　　　　　</t>
  </si>
  <si>
    <t>横町　　　　　　　　　　　　　　　　　　　　　　　　　　　　　　　　　　</t>
  </si>
  <si>
    <t>花畑２丁目　　　　　　　　　　　　　　　　　　　　　　　　　　　　　　　</t>
  </si>
  <si>
    <t>大　　　　　　　　　　　　　　　　　　　　　　　　　　　　　　　　　　　</t>
  </si>
  <si>
    <t>花畑３丁目　　　　　　　　　　　　　　　　　　　　　　　　　　　　　　　</t>
  </si>
  <si>
    <t>古来　　　　　　　　　　　　　　　　　　　　　　　　　　　　　　　　　　</t>
  </si>
  <si>
    <t>要　　　　　　　　　　　　　　　　　　　　　　　　　　　　　　　　　　　</t>
  </si>
  <si>
    <t>吉瀬　　　　　　　　　　　　　　　　　　　　　　　　　　　　　　　　　　</t>
  </si>
  <si>
    <t>西沢　　　　　　　　　　　　　　　　　　　　　　　　　　　　　　　　　　</t>
  </si>
  <si>
    <t>花室　　　　　　　　　　　　　　　　　　　　　　　　　　　　　　　　　　</t>
  </si>
  <si>
    <t>筑穂１丁目　　　　　　　　　　　　　　　　　　　　　　　　　　　　　　　</t>
  </si>
  <si>
    <t>上ノ室１　　　　　　　　　　　　　　　　　　　　　　　　　　　　　　　　</t>
  </si>
  <si>
    <t>筑穂２丁目　　　　　　　　　　　　　　　　　　　　　　　　　　　　　　　</t>
  </si>
  <si>
    <t>上ノ室２　　　　　　　　　　　　　　　　　　　　　　　　　　　　　　　　</t>
  </si>
  <si>
    <t>筑穂３丁目　　　　　　　　　　　　　　　　　　　　　　　　　　　　　　　</t>
  </si>
  <si>
    <t>倉掛　　　　　　　　　　　　　　　　　　　　　　　　　　　　　　　　　　</t>
  </si>
  <si>
    <t>上広岡　　　　　　　　　　　　　　　　　　　　　　　　　　　　　　　　　</t>
  </si>
  <si>
    <t>野田団地　　　　　　　　　　　　　　　　　　　　　　　　　　　　　　　　</t>
  </si>
  <si>
    <t>下広岡１　　　　　　　　　　　　　　　　　　　　　　　　　　　　　　　　</t>
  </si>
  <si>
    <t>下広岡２　　　　　　　　　　　　　　　　　　　　　　　　　　　　　　　　</t>
  </si>
  <si>
    <t>桜ニユータウン　　　　　　　　　　　　　　　　　　　　　　　　　　　　　</t>
  </si>
  <si>
    <t>今鹿島　　　　　　　　　　　　　　　　　　　　　　　　　　　　　　　　　</t>
  </si>
  <si>
    <t>大角豆１　　　　　　　　　　　　　　　　　　　　　　　　　　　　　　　　</t>
  </si>
  <si>
    <t>上里　　　　　　　　　　　　　　　　　　　　　　　　　　　　　　　　　　</t>
  </si>
  <si>
    <t>大角豆２　　　　　　　　　　　　　　　　　　　　　　　　　　　　　　　　</t>
  </si>
  <si>
    <t>田倉　　　　　　　　　　　　　　　　　　　　　　　　　　　　　　　　　　</t>
  </si>
  <si>
    <t>大角豆３　　　　　　　　　　　　　　　　　　　　　　　　　　　　　　　　</t>
  </si>
  <si>
    <t>上郷１　　　　　　　　　　　　　　　　　　　　　　　　　　　　　　　　　</t>
  </si>
  <si>
    <t>妻木　　　　　　　　　　　　　　　　　　　　　　　　　　　　　　　　　　</t>
  </si>
  <si>
    <t>手子生　　　　　　　　　　　　　　　　　　　　　　　　　　　　　　　　　</t>
  </si>
  <si>
    <t>天王台２丁目　　　　　　　　　　　　　　　　　　　　　　　　　　　　　　</t>
  </si>
  <si>
    <t>木俣　　　　　　　　　　　　　　　　　　　　　　　　　　　　　　　　　　</t>
  </si>
  <si>
    <t>天久保１丁目　　　　　　　　　　　　　　　　　　　　　　　　　　　　　　</t>
  </si>
  <si>
    <t>上郷２　　　　　　　　　　　　　　　　　　　　　　　　　　　　　　　　　</t>
  </si>
  <si>
    <t>天久保２丁目　　　　　　　　　　　　　　　　　　　　　　　　　　　　　　</t>
  </si>
  <si>
    <t>豊里グリーンタウン　　　　　　　　　　　　　　　　　　　　　　　　　　　</t>
  </si>
  <si>
    <t>天久保３丁目　　　　　　　　　　　　　　　　　　　　　　　　　　　　　　</t>
  </si>
  <si>
    <t>野畑　　　　　　　　　　　　　　　　　　　　　　　　　　　　　　　　　　</t>
  </si>
  <si>
    <t>天久保４丁目　　　　　　　　　　　　　　　　　　　　　　　　　　　　　　</t>
  </si>
  <si>
    <t>高野　　　　　　　　　　　　　　　　　　　　　　　　　　　　　　　　　　</t>
  </si>
  <si>
    <t>吾妻１丁目　　　　　　　　　　　　　　　　　　　　　　　　　　　　　　　</t>
  </si>
  <si>
    <t>百家　　　　　　　　　　　　　　　　　　　　　　　　　　　　　　　　　　</t>
  </si>
  <si>
    <t>吾妻２丁目　　　　　　　　　　　　　　　　　　　　　　　　　　　　　　　</t>
  </si>
  <si>
    <t>酒丸　　　　　　　　　　　　　　　　　　　　　　　　　　　　　　　　　　</t>
  </si>
  <si>
    <t>吾妻３丁目　　　　　　　　　　　　　　　　　　　　　　　　　　　　　　　</t>
  </si>
  <si>
    <t>土田　　　　　　　　　　　　　　　　　　　　　　　　　　　　　　　　　　</t>
  </si>
  <si>
    <t>吾妻４丁目　　　　　　　　　　　　　　　　　　　　　　　　　　　　　　　</t>
  </si>
  <si>
    <t>東光台１丁目　　　　　　　　　　　　　　　　　　　　　　　　　　　　　　</t>
  </si>
  <si>
    <t>竹園１丁目　　　　　　　　　　　　　　　　　　　　　　　　　　　　　　　</t>
  </si>
  <si>
    <t>東光台２丁目　　　　　　　　　　　　　　　　　　　　　　　　　　　　　　</t>
  </si>
  <si>
    <t>竹園２丁目　　　　　　　　　　　　　　　　　　　　　　　　　　　　　　　</t>
  </si>
  <si>
    <t>東光台３丁目　　　　　　　　　　　　　　　　　　　　　　　　　　　　　　</t>
  </si>
  <si>
    <t>竹園３丁目　　　　　　　　　　　　　　　　　　　　　　　　　　　　　　　</t>
  </si>
  <si>
    <t>東光台４丁目　　　　　　　　　　　　　　　　　　　　　　　　　　　　　　</t>
  </si>
  <si>
    <t>千現１丁目　　　　　　　　　　　　　　　　　　　　　　　　　　　　　　　</t>
  </si>
  <si>
    <t>東光台５丁目　　　　　　　　　　　　　　　　　　　　　　　　　　　　　　</t>
  </si>
  <si>
    <t>千現２丁目　　　　　　　　　　　　　　　　　　　　　　　　　　　　　　　</t>
  </si>
  <si>
    <t>中東原新田　　　　　　　　　　　　　　　　　　　　　　　　　　　　　　　</t>
  </si>
  <si>
    <t>並木２丁目　　　　　　　　　　　　　　　　　　　　　　　　　　　　　　　</t>
  </si>
  <si>
    <t>遠東　　　　　　　　　　　　　　　　　　　　　　　　　　　　　　　　　　</t>
  </si>
  <si>
    <t>並木３丁目　　　　　　　　　　　　　　　　　　　　　　　　　　　　　　　</t>
  </si>
  <si>
    <t>豊里の杜１丁目　　　　　　　　　　　　　　　　　　　　　　　　　　　　　</t>
  </si>
  <si>
    <t>並木４丁目　　　　　　　　　　　　　　　　　　　　　　　　　　　　　　　</t>
  </si>
  <si>
    <t>豊里の杜２丁目　　　　　　　　　　　　　　　　　　　　　　　　　　　　　</t>
  </si>
  <si>
    <t>梅園２丁目　　　　　　　　　　　　　　　　　　　　　　　　　　　　　　　</t>
  </si>
  <si>
    <t>中東　　　　　　　　　　　　　　　　　　　　　　　　　　　　　　　　　　</t>
  </si>
  <si>
    <t>筑波大学生宿舎　　　　　　　　　　　　　　　　　　　　　　　　　　　　　</t>
  </si>
  <si>
    <t>筑波大看護師宿舎　　　　　　　　　　　　　　　　　　　　　　　　　　　　</t>
  </si>
  <si>
    <t>花園　　　　　　　　　　　　　　　　　　　　　　　　　　　　　　　　　　</t>
  </si>
  <si>
    <t>春風台　　　　　　　　　　　　　　　　　　　　　　　　　　　　　　　　　</t>
  </si>
  <si>
    <t>さくらの森　　　　　　　　　　　　　　　　　　　　　　　　　　　　　　　</t>
  </si>
  <si>
    <t>流星台　　　　　　　　　　　　　　　　　　　　　　　　　　　　　　　　　</t>
  </si>
  <si>
    <t>筑波</t>
    <rPh sb="0" eb="2">
      <t>ツクバ</t>
    </rPh>
    <phoneticPr fontId="8"/>
  </si>
  <si>
    <t>小茎　　　　　　　　　　　　　　　　　　　　　　　　　　　　　　　　　　</t>
  </si>
  <si>
    <t>上大島　　　　　　　　　　　　　　　　　　　　　　　　　　　　　　　　　</t>
  </si>
  <si>
    <t>下岩崎　　　　　　　　　　　　　　　　　　　　　　　　　　　　　　　　　</t>
  </si>
  <si>
    <t>国松　　　　　　　　　　　　　　　　　　　　　　　　　　　　　　　　　　</t>
  </si>
  <si>
    <t>上岩崎　　　　　　　　　　　　　　　　　　　　　　　　　　　　　　　　　</t>
  </si>
  <si>
    <t>沼田　　　　　　　　　　　　　　　　　　　　　　　　　　　　　　　　　　</t>
  </si>
  <si>
    <t>房内　　　　　　　　　　　　　　　　　　　　　　　　　　　　　　　　　　</t>
  </si>
  <si>
    <t>臼井　　　　　　　　　　　　　　　　　　　　　　　　　　　　　　　　　　</t>
  </si>
  <si>
    <t>若栗　　　　　　　　　　　　　　　　　　　　　　　　　　　　　　　　　　</t>
  </si>
  <si>
    <t>神郡　　　　　　　　　　　　　　　　　　　　　　　　　　　　　　　　　　</t>
  </si>
  <si>
    <t>菅間　　　　　　　　　　　　　　　　　　　　　　　　　　　　　　　　　　</t>
  </si>
  <si>
    <t>漆所　　　　　　　　　　　　　　　　　　　　　　　　　　　　　　　　　　</t>
  </si>
  <si>
    <t>大貫　　　　　　　　　　　　　　　　　　　　　　　　　　　　　　　　　　</t>
  </si>
  <si>
    <t>大井　　　　　　　　　　　　　　　　　　　　　　　　　　　　　　　　　　</t>
  </si>
  <si>
    <t>杉木　　　　　　　　　　　　　　　　　　　　　　　　　　　　　　　　　　</t>
  </si>
  <si>
    <t>高崎　　　　　　　　　　　　　　　　　　　　　　　　　　　　　　　　　　</t>
  </si>
  <si>
    <t>上菅間　　　　　　　　　　　　　　　　　　　　　　　　　　　　　　　　　</t>
  </si>
  <si>
    <t>天宝喜　　　　　　　　　　　　　　　　　　　　　　　　　　　　　　　　　</t>
  </si>
  <si>
    <t>中菅間　　　　　　　　　　　　　　　　　　　　　　　　　　　　　　　　　</t>
  </si>
  <si>
    <t>牧園　　　　　　　　　　　　　　　　　　　　　　　　　　　　　　　　　　</t>
  </si>
  <si>
    <t>洞下　　　　　　　　　　　　　　　　　　　　　　　　　　　　　　　　　　</t>
  </si>
  <si>
    <t>宝陽台　　　　　　　　　　　　　　　　　　　　　　　　　　　　　　　　　</t>
  </si>
  <si>
    <t>高野原新田　　　　　　　　　　　　　　　　　　　　　　　　　　　　　　　</t>
  </si>
  <si>
    <t>城山　　　　　　　　　　　　　　　　　　　　　　　　　　　　　　　　　　</t>
  </si>
  <si>
    <t>磯部　　　　　　　　　　　　　　　　　　　　　　　　　　　　　　　　　　</t>
  </si>
  <si>
    <t>桜が丘　　　　　　　　　　　　　　　　　　　　　　　　　　　　　　　　　</t>
  </si>
  <si>
    <t>池田　　　　　　　　　　　　　　　　　　　　　　　　　　　　　　　　　　</t>
  </si>
  <si>
    <t>森の里　　　　　　　　　　　　　　　　　　　　　　　　　　　　　　　　　</t>
  </si>
  <si>
    <t>明石　　　　　　　　　　　　　　　　　　　　　　　　　　　　　　　　　　</t>
  </si>
  <si>
    <t>若葉　　　　　　　　　　　　　　　　　　　　　　　　　　　　　　　　　　</t>
  </si>
  <si>
    <t>田中　　　　　　　　　　　　　　　　　　　　　　　　　　　　　　　　　　</t>
  </si>
  <si>
    <t>あしび野　　　　　　　　　　　　　　　　　　　　　　　　　　　　　　　　</t>
  </si>
  <si>
    <t>小沢　　　　　　　　　　　　　　　　　　　　　　　　　　　　　　　　　　</t>
  </si>
  <si>
    <t>高見原１丁目　　　　　　　　　　　　　　　　　　　　　　　　　　　　　　</t>
  </si>
  <si>
    <t>北条　　　　　　　　　　　　　　　　　　　　　　　　　　　　　　　　　　</t>
  </si>
  <si>
    <t>高見原２丁目　　　　　　　　　　　　　　　　　　　　　　　　　　　　　　</t>
  </si>
  <si>
    <t>小泉　　　　　　　　　　　　　　　　　　　　　　　　　　　　　　　　　　</t>
  </si>
  <si>
    <t>高見原３丁目　　　　　　　　　　　　　　　　　　　　　　　　　　　　　　</t>
  </si>
  <si>
    <t>泉　　　　　　　　　　　　　　　　　　　　　　　　　　　　　　　　　　　</t>
  </si>
  <si>
    <t>高見原４丁目　　　　　　　　　　　　　　　　　　　　　　　　　　　　　　</t>
  </si>
  <si>
    <t>平沢　　　　　　　　　　　　　　　　　　　　　　　　　　　　　　　　　　</t>
  </si>
  <si>
    <t>高見原５丁目　　　　　　　　　　　　　　　　　　　　　　　　　　　　　　</t>
  </si>
  <si>
    <t>山口　　　　　　　　　　　　　　　　　　　　　　　　　　　　　　　　　　</t>
  </si>
  <si>
    <t>富士見台　　　　　　　　　　　　　　　　　　　　　　　　　　　　　　　　</t>
  </si>
  <si>
    <t>小和田　　　　　　　　　　　　　　　　　　　　　　　　　　　　　　　　　</t>
  </si>
  <si>
    <t>自由ケ丘　　　　　　　　　　　　　　　　　　　　　　　　　　　　　　　　</t>
  </si>
  <si>
    <t>小田　　　　　　　　　　　　　　　　　　　　　　　　　　　　　　　　　　</t>
  </si>
  <si>
    <t>梅ケ丘　　　　　　　　　　　　　　　　　　　　　　　　　　　　　　　　　</t>
  </si>
  <si>
    <t>大形　　　　　　　　　　　　　　　　　　　　　　　　　　　　　　　　　　</t>
  </si>
  <si>
    <t>駒込　　　　　　　　　　　　　　　　　　　　　　　　　　　　　　　　　　</t>
  </si>
  <si>
    <t>下大島　　　　　　　　　　　　　　　　　　　　　　　　　　　　　　　　　</t>
  </si>
  <si>
    <t>小山　　　　　　　　　　　　　　　　　　　　　　　　　　　　　　　　　　</t>
  </si>
  <si>
    <t>北太田　　　　　　　　　　　　　　　　　　　　　　　　　　　　　　　　　</t>
  </si>
  <si>
    <t>茎崎　　　　　　　　　　　　　　　　　　　　　　　　　　　　　　　　　　</t>
  </si>
  <si>
    <t>君島　　　　　　　　　　　　　　　　　　　　　　　　　　　　　　　　　　</t>
  </si>
  <si>
    <t>大舟戸　　　　　　　　　　　　　　　　　　　　　　　　　　　　　　　　　</t>
  </si>
  <si>
    <t>山木　　　　　　　　　　　　　　　　　　　　　　　　　　　　　　　　　　</t>
  </si>
  <si>
    <t>細見　　　　　　　　　　　　　　　　　　　　　　　　　　　　　　　　　　</t>
  </si>
  <si>
    <t>水守　　　　　　　　　　　　　　　　　　　　　　　　　　　　　　　　　　</t>
  </si>
  <si>
    <t>泊崎　　　　　　　　　　　　　　　　　　　　　　　　　　　　　　　　　　</t>
  </si>
  <si>
    <t>作谷　　　　　　　　　　　　　　　　　　　　　　　　　　　　　　　　　　</t>
  </si>
  <si>
    <t>九万坪　　　　　　　　　　　　　　　　　　　　　　　　　　　　　　　　　</t>
  </si>
  <si>
    <t>寺具　　　　　　　　　　　　　　　　　　　　　　　　　　　　　　　　　　</t>
  </si>
  <si>
    <t>六斗　　　　　　　　　　　　　　　　　　　　　　　　　　　　　　　　　　</t>
  </si>
  <si>
    <t>安食　　　　　　　　　　　　　　　　　　　　　　　　　　　　　　　　　　</t>
  </si>
  <si>
    <t>明神　　　　　　　　　　　　　　　　　　　　　　　　　　　　　　　　　　</t>
  </si>
  <si>
    <t>稲荷原　　　　　　　　　　　　　　　　　　　　　　　　　　　　　　　　　</t>
  </si>
  <si>
    <t>中山　　　　　　　　　　　　　　　　　　　　　　　　　　　　　　　　　　</t>
  </si>
  <si>
    <t>西大井　　　　　　　　　　　　　　　　　　　　　　　　　　　　　　　　　</t>
  </si>
  <si>
    <t>池向　　　　　　　　　　　　　　　　　　　　　　　　　　　　　　　　　　</t>
  </si>
  <si>
    <t>　●行政区別人口表</t>
    <phoneticPr fontId="8"/>
  </si>
  <si>
    <t>　　　　住民基本台帳に基づき「行政区」ごとに集計</t>
    <phoneticPr fontId="8"/>
  </si>
  <si>
    <t>　●行政区が設定されている理由</t>
    <rPh sb="6" eb="8">
      <t>セッテイ</t>
    </rPh>
    <rPh sb="13" eb="15">
      <t>リユウ</t>
    </rPh>
    <phoneticPr fontId="8"/>
  </si>
  <si>
    <t>　　　　・選挙投票所の区分け、予防接種通知、小学校区の設定などの行政の事務処理の便宜</t>
    <phoneticPr fontId="8"/>
  </si>
  <si>
    <t>　　　　・地域のコミュニティの分類等のため</t>
    <phoneticPr fontId="8"/>
  </si>
  <si>
    <t>　　※区画整理事業等により、過年度との比較で行政区名が変更となっている可能性があります。</t>
    <rPh sb="3" eb="9">
      <t>クカクセイリジギョウ</t>
    </rPh>
    <rPh sb="9" eb="10">
      <t>トウ</t>
    </rPh>
    <rPh sb="14" eb="17">
      <t>カネンド</t>
    </rPh>
    <rPh sb="19" eb="21">
      <t>ヒカク</t>
    </rPh>
    <rPh sb="22" eb="25">
      <t>ギョウセイク</t>
    </rPh>
    <rPh sb="25" eb="26">
      <t>メイ</t>
    </rPh>
    <rPh sb="27" eb="29">
      <t>ヘンコウ</t>
    </rPh>
    <rPh sb="35" eb="38">
      <t>カノウセイ</t>
    </rPh>
    <phoneticPr fontId="8"/>
  </si>
  <si>
    <t>表１　男女別人口及び世帯数の推移(住民基本台帳）</t>
  </si>
  <si>
    <t>各年10月１日現在</t>
  </si>
  <si>
    <t>市民部市民窓口課</t>
  </si>
  <si>
    <t>世帯数</t>
    <rPh sb="0" eb="3">
      <t>セタイスウ</t>
    </rPh>
    <phoneticPr fontId="23"/>
  </si>
  <si>
    <t>万博公園西下河原崎　　　　　　　　　　　　　　　　　　　　　　　　　　　</t>
  </si>
  <si>
    <t>学園の森１丁目　　　　　　　　　　　　　　　　　　　　　　　　　　　　　</t>
  </si>
  <si>
    <t>谷田部地区</t>
    <rPh sb="0" eb="3">
      <t>ヤタベ</t>
    </rPh>
    <rPh sb="3" eb="5">
      <t>チク</t>
    </rPh>
    <phoneticPr fontId="8"/>
  </si>
  <si>
    <t>桜地区</t>
    <rPh sb="0" eb="1">
      <t>サクラ</t>
    </rPh>
    <rPh sb="1" eb="3">
      <t>チク</t>
    </rPh>
    <phoneticPr fontId="8"/>
  </si>
  <si>
    <t>大穂地区</t>
    <rPh sb="0" eb="2">
      <t>オオホ</t>
    </rPh>
    <rPh sb="2" eb="4">
      <t>チク</t>
    </rPh>
    <phoneticPr fontId="8"/>
  </si>
  <si>
    <t>豊里地区</t>
    <rPh sb="0" eb="2">
      <t>トヨサト</t>
    </rPh>
    <rPh sb="2" eb="4">
      <t>チク</t>
    </rPh>
    <phoneticPr fontId="8"/>
  </si>
  <si>
    <t>筑波地区</t>
    <rPh sb="0" eb="2">
      <t>ツクバ</t>
    </rPh>
    <rPh sb="2" eb="4">
      <t>チク</t>
    </rPh>
    <phoneticPr fontId="8"/>
  </si>
  <si>
    <t>茎崎地区</t>
    <rPh sb="0" eb="2">
      <t>クキザキ</t>
    </rPh>
    <rPh sb="2" eb="4">
      <t>チク</t>
    </rPh>
    <phoneticPr fontId="8"/>
  </si>
  <si>
    <t>地区</t>
  </si>
  <si>
    <t>世帯数</t>
  </si>
  <si>
    <t>表２　行政区別人口と世帯(住民基本台帳）</t>
  </si>
  <si>
    <t>人口</t>
  </si>
  <si>
    <t>人口（男）</t>
    <rPh sb="0" eb="2">
      <t>ジンコウ</t>
    </rPh>
    <phoneticPr fontId="23"/>
  </si>
  <si>
    <t>人口（女）</t>
    <rPh sb="0" eb="2">
      <t>ジンコウ</t>
    </rPh>
    <phoneticPr fontId="8"/>
  </si>
  <si>
    <t>人口（計）</t>
    <rPh sb="0" eb="2">
      <t>ジンコウ</t>
    </rPh>
    <rPh sb="3" eb="4">
      <t>ケイ</t>
    </rPh>
    <phoneticPr fontId="23"/>
  </si>
  <si>
    <t>行政区名</t>
    <phoneticPr fontId="8"/>
  </si>
  <si>
    <t>地区</t>
    <rPh sb="0" eb="2">
      <t>チク</t>
    </rPh>
    <phoneticPr fontId="8"/>
  </si>
  <si>
    <t>谷田部</t>
    <rPh sb="0" eb="3">
      <t>ヤタベ</t>
    </rPh>
    <phoneticPr fontId="8"/>
  </si>
  <si>
    <t>桜</t>
    <rPh sb="0" eb="1">
      <t>サクラ</t>
    </rPh>
    <phoneticPr fontId="8"/>
  </si>
  <si>
    <t>大穂</t>
    <rPh sb="0" eb="2">
      <t>オオホ</t>
    </rPh>
    <phoneticPr fontId="8"/>
  </si>
  <si>
    <t>豊里</t>
    <rPh sb="0" eb="2">
      <t>トヨサト</t>
    </rPh>
    <phoneticPr fontId="8"/>
  </si>
  <si>
    <t>茎崎</t>
    <rPh sb="0" eb="2">
      <t>クキザキ</t>
    </rPh>
    <phoneticPr fontId="8"/>
  </si>
  <si>
    <t>表３　社会・自然動態の推移(住民基本台帳）</t>
    <rPh sb="0" eb="1">
      <t>ヒョウ</t>
    </rPh>
    <rPh sb="14" eb="16">
      <t>ジュウミン</t>
    </rPh>
    <rPh sb="16" eb="18">
      <t>キホン</t>
    </rPh>
    <rPh sb="18" eb="20">
      <t>ダイチョウ</t>
    </rPh>
    <phoneticPr fontId="8"/>
  </si>
  <si>
    <t>年</t>
  </si>
  <si>
    <t>自然増加数</t>
    <rPh sb="0" eb="2">
      <t>シゼン</t>
    </rPh>
    <rPh sb="2" eb="5">
      <t>ゾウカスウ</t>
    </rPh>
    <phoneticPr fontId="8"/>
  </si>
  <si>
    <t>社会増加数</t>
    <rPh sb="0" eb="2">
      <t>シャカイ</t>
    </rPh>
    <rPh sb="2" eb="5">
      <t>ゾウカスウ</t>
    </rPh>
    <phoneticPr fontId="8"/>
  </si>
  <si>
    <t>平成１０年</t>
    <rPh sb="0" eb="2">
      <t>ヘイセイ</t>
    </rPh>
    <rPh sb="2" eb="5">
      <t>１０ネン</t>
    </rPh>
    <phoneticPr fontId="8"/>
  </si>
  <si>
    <t>平成１１年</t>
    <rPh sb="0" eb="2">
      <t>ヘイセイ</t>
    </rPh>
    <rPh sb="4" eb="5">
      <t>７ネン</t>
    </rPh>
    <phoneticPr fontId="8"/>
  </si>
  <si>
    <t>平成１２年</t>
    <rPh sb="0" eb="2">
      <t>ヘイセイ</t>
    </rPh>
    <rPh sb="4" eb="5">
      <t>８ネン</t>
    </rPh>
    <phoneticPr fontId="8"/>
  </si>
  <si>
    <t>平成１３年</t>
    <rPh sb="0" eb="2">
      <t>ヘイセイ</t>
    </rPh>
    <rPh sb="4" eb="5">
      <t>９ネン</t>
    </rPh>
    <phoneticPr fontId="8"/>
  </si>
  <si>
    <t>平成１４年</t>
    <rPh sb="0" eb="2">
      <t>ヘイセイ</t>
    </rPh>
    <phoneticPr fontId="8"/>
  </si>
  <si>
    <t>平成１５年</t>
    <rPh sb="0" eb="2">
      <t>ヘイセイ</t>
    </rPh>
    <phoneticPr fontId="8"/>
  </si>
  <si>
    <t>平成１６年</t>
    <rPh sb="0" eb="2">
      <t>ヘイセイ</t>
    </rPh>
    <phoneticPr fontId="8"/>
  </si>
  <si>
    <t>平成１７年</t>
    <rPh sb="0" eb="2">
      <t>ヘイセイ</t>
    </rPh>
    <phoneticPr fontId="8"/>
  </si>
  <si>
    <t>平成１８年</t>
    <rPh sb="0" eb="2">
      <t>ヘイセイ</t>
    </rPh>
    <phoneticPr fontId="8"/>
  </si>
  <si>
    <t>平成１９年</t>
    <rPh sb="0" eb="2">
      <t>ヘイセイ</t>
    </rPh>
    <phoneticPr fontId="8"/>
  </si>
  <si>
    <t>令和　２年</t>
    <phoneticPr fontId="8"/>
  </si>
  <si>
    <t>住民基本台帳制度一部改正により、平成24年以降外国人人口を含む</t>
    <rPh sb="0" eb="2">
      <t>ジュウミン</t>
    </rPh>
    <rPh sb="2" eb="4">
      <t>キホン</t>
    </rPh>
    <rPh sb="4" eb="6">
      <t>ダイチョウ</t>
    </rPh>
    <rPh sb="6" eb="8">
      <t>セイド</t>
    </rPh>
    <rPh sb="8" eb="10">
      <t>イチブ</t>
    </rPh>
    <rPh sb="10" eb="12">
      <t>カイセイ</t>
    </rPh>
    <rPh sb="16" eb="18">
      <t>ヘイセイ</t>
    </rPh>
    <rPh sb="20" eb="21">
      <t>ネン</t>
    </rPh>
    <rPh sb="21" eb="23">
      <t>イコウ</t>
    </rPh>
    <rPh sb="23" eb="25">
      <t>ガイコク</t>
    </rPh>
    <rPh sb="25" eb="26">
      <t>ジン</t>
    </rPh>
    <rPh sb="26" eb="28">
      <t>ジンコウ</t>
    </rPh>
    <rPh sb="29" eb="30">
      <t>フク</t>
    </rPh>
    <phoneticPr fontId="8"/>
  </si>
  <si>
    <t>各年間累計</t>
  </si>
  <si>
    <t>出生</t>
    <phoneticPr fontId="8"/>
  </si>
  <si>
    <t>死亡</t>
    <phoneticPr fontId="8"/>
  </si>
  <si>
    <t>※</t>
    <phoneticPr fontId="8"/>
  </si>
  <si>
    <t>昭和４６年</t>
    <rPh sb="0" eb="2">
      <t>ショウワ</t>
    </rPh>
    <rPh sb="4" eb="5">
      <t>ネン</t>
    </rPh>
    <phoneticPr fontId="8"/>
  </si>
  <si>
    <t>昭和４７年</t>
    <rPh sb="0" eb="2">
      <t>ショウワ</t>
    </rPh>
    <rPh sb="4" eb="5">
      <t>ネン</t>
    </rPh>
    <phoneticPr fontId="8"/>
  </si>
  <si>
    <t>昭和４８年</t>
    <rPh sb="0" eb="2">
      <t>ショウワ</t>
    </rPh>
    <rPh sb="4" eb="5">
      <t>ネン</t>
    </rPh>
    <phoneticPr fontId="8"/>
  </si>
  <si>
    <t>昭和４９年</t>
    <rPh sb="0" eb="2">
      <t>ショウワ</t>
    </rPh>
    <rPh sb="4" eb="5">
      <t>ネン</t>
    </rPh>
    <phoneticPr fontId="8"/>
  </si>
  <si>
    <t>昭和５０年</t>
    <rPh sb="0" eb="2">
      <t>ショウワ</t>
    </rPh>
    <rPh sb="4" eb="5">
      <t>ネン</t>
    </rPh>
    <phoneticPr fontId="8"/>
  </si>
  <si>
    <t>昭和５１年</t>
    <rPh sb="0" eb="2">
      <t>ショウワ</t>
    </rPh>
    <rPh sb="4" eb="5">
      <t>ネン</t>
    </rPh>
    <phoneticPr fontId="8"/>
  </si>
  <si>
    <t>町村合併についての詳細は、</t>
    <phoneticPr fontId="8"/>
  </si>
  <si>
    <t>昭和５２年</t>
    <rPh sb="0" eb="2">
      <t>ショウワ</t>
    </rPh>
    <rPh sb="4" eb="5">
      <t>ネン</t>
    </rPh>
    <phoneticPr fontId="8"/>
  </si>
  <si>
    <t>「つくば市域の変遷」を参照</t>
    <phoneticPr fontId="8"/>
  </si>
  <si>
    <t>昭和５３年</t>
    <rPh sb="0" eb="2">
      <t>ショウワ</t>
    </rPh>
    <rPh sb="4" eb="5">
      <t>ネン</t>
    </rPh>
    <phoneticPr fontId="8"/>
  </si>
  <si>
    <t>昭和５４年</t>
    <rPh sb="0" eb="2">
      <t>ショウワ</t>
    </rPh>
    <rPh sb="4" eb="5">
      <t>ネン</t>
    </rPh>
    <phoneticPr fontId="8"/>
  </si>
  <si>
    <t>昭和５５年</t>
    <rPh sb="0" eb="2">
      <t>ショウワ</t>
    </rPh>
    <rPh sb="4" eb="5">
      <t>ネン</t>
    </rPh>
    <phoneticPr fontId="8"/>
  </si>
  <si>
    <t>昭和５６年</t>
    <rPh sb="0" eb="2">
      <t>ショウワ</t>
    </rPh>
    <rPh sb="4" eb="5">
      <t>ネン</t>
    </rPh>
    <phoneticPr fontId="8"/>
  </si>
  <si>
    <t>昭和５７年</t>
    <rPh sb="0" eb="2">
      <t>ショウワ</t>
    </rPh>
    <rPh sb="4" eb="5">
      <t>ネン</t>
    </rPh>
    <phoneticPr fontId="8"/>
  </si>
  <si>
    <t>昭和５８年</t>
    <rPh sb="0" eb="2">
      <t>ショウワ</t>
    </rPh>
    <rPh sb="4" eb="5">
      <t>ネン</t>
    </rPh>
    <phoneticPr fontId="8"/>
  </si>
  <si>
    <t>昭和５９年</t>
    <rPh sb="0" eb="2">
      <t>ショウワ</t>
    </rPh>
    <rPh sb="4" eb="5">
      <t>ネン</t>
    </rPh>
    <phoneticPr fontId="8"/>
  </si>
  <si>
    <t>昭和６０年</t>
    <rPh sb="0" eb="2">
      <t>ショウワ</t>
    </rPh>
    <rPh sb="4" eb="5">
      <t>ネン</t>
    </rPh>
    <phoneticPr fontId="8"/>
  </si>
  <si>
    <t>昭和６１年</t>
    <rPh sb="0" eb="2">
      <t>ショウワ</t>
    </rPh>
    <rPh sb="4" eb="5">
      <t>ネン</t>
    </rPh>
    <phoneticPr fontId="8"/>
  </si>
  <si>
    <t>昭和６２年</t>
    <rPh sb="0" eb="2">
      <t>ショウワ</t>
    </rPh>
    <rPh sb="4" eb="5">
      <t>ネン</t>
    </rPh>
    <phoneticPr fontId="8"/>
  </si>
  <si>
    <t>昭和６３年</t>
    <rPh sb="0" eb="2">
      <t>ショウワ</t>
    </rPh>
    <rPh sb="4" eb="5">
      <t>ネン</t>
    </rPh>
    <phoneticPr fontId="8"/>
  </si>
  <si>
    <t>平成１０年</t>
    <rPh sb="0" eb="2">
      <t>ヘイセイ</t>
    </rPh>
    <rPh sb="4" eb="5">
      <t>ネン</t>
    </rPh>
    <phoneticPr fontId="8"/>
  </si>
  <si>
    <t>平成１１年</t>
    <rPh sb="0" eb="2">
      <t>ヘイセイ</t>
    </rPh>
    <rPh sb="4" eb="5">
      <t>ネン</t>
    </rPh>
    <phoneticPr fontId="8"/>
  </si>
  <si>
    <t>平成１２年</t>
    <rPh sb="0" eb="2">
      <t>ヘイセイ</t>
    </rPh>
    <rPh sb="4" eb="5">
      <t>ネン</t>
    </rPh>
    <phoneticPr fontId="8"/>
  </si>
  <si>
    <t>平成１３年</t>
    <rPh sb="0" eb="2">
      <t>ヘイセイ</t>
    </rPh>
    <rPh sb="4" eb="5">
      <t>ネン</t>
    </rPh>
    <phoneticPr fontId="8"/>
  </si>
  <si>
    <t>平成２７年</t>
    <rPh sb="0" eb="2">
      <t>ヘイセイ</t>
    </rPh>
    <rPh sb="4" eb="5">
      <t>ネン</t>
    </rPh>
    <phoneticPr fontId="3"/>
  </si>
  <si>
    <t>各年１０月１日現在</t>
  </si>
  <si>
    <t>政策イノベーション部統計・データ利活用推進室</t>
  </si>
  <si>
    <t>平成１０年</t>
    <rPh sb="0" eb="2">
      <t>ヘイセイ</t>
    </rPh>
    <phoneticPr fontId="8"/>
  </si>
  <si>
    <t>平成１２年</t>
    <rPh sb="0" eb="2">
      <t>ヘイセイ</t>
    </rPh>
    <phoneticPr fontId="8"/>
  </si>
  <si>
    <t>平成１３年</t>
    <rPh sb="0" eb="2">
      <t>ヘイセイ</t>
    </rPh>
    <phoneticPr fontId="8"/>
  </si>
  <si>
    <t>北郷、八幡台、春日１～４丁目、東新井、二の宮１～４丁目、小野川、松代１～５丁目、大わし、藤本、観音台１～３丁目、長峰、東１・２丁目、稲荷前、高野台１～３丁目、西原、天王台１～３丁目、天久保１～４丁目、吾妻１～４丁目、竹園１～３丁目、千現１・２丁目、並木１～４丁目、梅園１・２丁目、立原、南原、花畑１～３丁目、西沢、旭、大穂、上沢、牧園、池の台、松の里、若葉</t>
    <phoneticPr fontId="8"/>
  </si>
  <si>
    <t>表５　研究学園地区内外別人口・世帯数の推移（常住人口）</t>
    <phoneticPr fontId="8"/>
  </si>
  <si>
    <t>資料：政策イノベーション部統計・データ利活用推進室</t>
  </si>
  <si>
    <t>地区内</t>
  </si>
  <si>
    <t>地区外</t>
  </si>
  <si>
    <t>合計</t>
  </si>
  <si>
    <t>平成４年</t>
    <rPh sb="0" eb="2">
      <t>ヘイセイ</t>
    </rPh>
    <phoneticPr fontId="8"/>
  </si>
  <si>
    <t>平成５年</t>
    <rPh sb="0" eb="2">
      <t>ヘイセイ</t>
    </rPh>
    <phoneticPr fontId="8"/>
  </si>
  <si>
    <t>平成６年</t>
    <rPh sb="0" eb="2">
      <t>ヘイセイ</t>
    </rPh>
    <phoneticPr fontId="8"/>
  </si>
  <si>
    <t>平成７年</t>
    <rPh sb="0" eb="2">
      <t>ヘイセイ</t>
    </rPh>
    <phoneticPr fontId="8"/>
  </si>
  <si>
    <t>平成８年</t>
    <rPh sb="0" eb="2">
      <t>ヘイセイ</t>
    </rPh>
    <phoneticPr fontId="8"/>
  </si>
  <si>
    <t>平成９年</t>
    <rPh sb="0" eb="2">
      <t>ヘイセイ</t>
    </rPh>
    <phoneticPr fontId="8"/>
  </si>
  <si>
    <t>（地区内）</t>
    <phoneticPr fontId="8"/>
  </si>
  <si>
    <t>（地区外）</t>
    <phoneticPr fontId="8"/>
  </si>
  <si>
    <t>上記以外</t>
    <phoneticPr fontId="8"/>
  </si>
  <si>
    <t>表４　地区別人口の推移（常住人口）</t>
  </si>
  <si>
    <t>平成元年</t>
    <rPh sb="0" eb="2">
      <t>ヘイセイ</t>
    </rPh>
    <rPh sb="2" eb="3">
      <t>モト</t>
    </rPh>
    <rPh sb="3" eb="4">
      <t>ネン</t>
    </rPh>
    <phoneticPr fontId="8"/>
  </si>
  <si>
    <t>平成２年</t>
    <rPh sb="0" eb="2">
      <t>ヘイセイ</t>
    </rPh>
    <rPh sb="3" eb="4">
      <t>ネン</t>
    </rPh>
    <phoneticPr fontId="8"/>
  </si>
  <si>
    <t>平成３年</t>
    <rPh sb="0" eb="2">
      <t>ヘイセイ</t>
    </rPh>
    <rPh sb="3" eb="4">
      <t>ネン</t>
    </rPh>
    <phoneticPr fontId="8"/>
  </si>
  <si>
    <t>平成４年</t>
    <rPh sb="0" eb="2">
      <t>ヘイセイ</t>
    </rPh>
    <rPh sb="3" eb="4">
      <t>ネン</t>
    </rPh>
    <phoneticPr fontId="8"/>
  </si>
  <si>
    <t>平成５年</t>
    <rPh sb="0" eb="2">
      <t>ヘイセイ</t>
    </rPh>
    <rPh sb="3" eb="4">
      <t>ネン</t>
    </rPh>
    <phoneticPr fontId="8"/>
  </si>
  <si>
    <t>平成６年</t>
    <rPh sb="0" eb="2">
      <t>ヘイセイ</t>
    </rPh>
    <rPh sb="3" eb="4">
      <t>ネン</t>
    </rPh>
    <phoneticPr fontId="8"/>
  </si>
  <si>
    <t>平成７年</t>
    <rPh sb="0" eb="2">
      <t>ヘイセイ</t>
    </rPh>
    <rPh sb="3" eb="4">
      <t>ネン</t>
    </rPh>
    <phoneticPr fontId="8"/>
  </si>
  <si>
    <t>平成８年</t>
    <rPh sb="0" eb="2">
      <t>ヘイセイ</t>
    </rPh>
    <rPh sb="3" eb="4">
      <t>ネン</t>
    </rPh>
    <phoneticPr fontId="8"/>
  </si>
  <si>
    <t>谷田部</t>
    <phoneticPr fontId="8"/>
  </si>
  <si>
    <t>表６　昼間人口と夜間人口の推移</t>
  </si>
  <si>
    <t>国勢調査結果報告書</t>
  </si>
  <si>
    <t>昼夜間人口比率</t>
  </si>
  <si>
    <t>平成２７年</t>
  </si>
  <si>
    <t>平成１２年</t>
  </si>
  <si>
    <t>平成１７年</t>
  </si>
  <si>
    <t>平成２２年</t>
  </si>
  <si>
    <t>平成２年</t>
    <phoneticPr fontId="8"/>
  </si>
  <si>
    <t>平成７年</t>
    <phoneticPr fontId="8"/>
  </si>
  <si>
    <t>昼間人口</t>
  </si>
  <si>
    <t>夜間人口</t>
  </si>
  <si>
    <t>表７　１５歳以上労働力人口の推移</t>
  </si>
  <si>
    <t>労働力人口</t>
  </si>
  <si>
    <t>非労働力人口</t>
  </si>
  <si>
    <t>総数</t>
  </si>
  <si>
    <t>就業者</t>
  </si>
  <si>
    <t>完全失業者</t>
  </si>
  <si>
    <t>家事</t>
  </si>
  <si>
    <t>通学</t>
  </si>
  <si>
    <t>その他</t>
  </si>
  <si>
    <t>平成１７年</t>
    <rPh sb="0" eb="2">
      <t>ヘイセイ</t>
    </rPh>
    <rPh sb="4" eb="5">
      <t>ネン</t>
    </rPh>
    <phoneticPr fontId="3"/>
  </si>
  <si>
    <t>※総数には、労働力状態「不詳」を含む。</t>
  </si>
  <si>
    <t>表８　年齢別（各歳）人口</t>
  </si>
  <si>
    <t>茨城県常住人口調査</t>
  </si>
  <si>
    <t>年齢</t>
  </si>
  <si>
    <t>総数（人）</t>
  </si>
  <si>
    <t>男（人）</t>
  </si>
  <si>
    <t>女（人）</t>
  </si>
  <si>
    <t>100～</t>
  </si>
  <si>
    <t>年齢不詳</t>
  </si>
  <si>
    <t>総数</t>
    <rPh sb="0" eb="2">
      <t>ソウスウ</t>
    </rPh>
    <phoneticPr fontId="2"/>
  </si>
  <si>
    <t>0～4</t>
  </si>
  <si>
    <t>5～9</t>
  </si>
  <si>
    <t>10～14</t>
  </si>
  <si>
    <t>15～19</t>
  </si>
  <si>
    <t>20～24</t>
  </si>
  <si>
    <t>25～29</t>
  </si>
  <si>
    <t>30～34</t>
  </si>
  <si>
    <t>35～39</t>
  </si>
  <si>
    <t>40～44</t>
  </si>
  <si>
    <t>45～49</t>
  </si>
  <si>
    <t>50～54</t>
  </si>
  <si>
    <t>55～59</t>
  </si>
  <si>
    <t>60～64</t>
  </si>
  <si>
    <t>65～69</t>
  </si>
  <si>
    <t>70～74</t>
  </si>
  <si>
    <t>75～79</t>
  </si>
  <si>
    <t>80～84</t>
  </si>
  <si>
    <t>85～89</t>
  </si>
  <si>
    <t>90～94</t>
  </si>
  <si>
    <t>95～99</t>
  </si>
  <si>
    <t>0～14</t>
  </si>
  <si>
    <t>65～</t>
  </si>
  <si>
    <t>15～64</t>
  </si>
  <si>
    <t>表９　流入流出人口</t>
  </si>
  <si>
    <t>国勢調査報告書</t>
  </si>
  <si>
    <t>流入人口 (人）</t>
  </si>
  <si>
    <t>流出人口（人）</t>
  </si>
  <si>
    <t>市町村</t>
  </si>
  <si>
    <t>通勤者</t>
  </si>
  <si>
    <t>通学者</t>
  </si>
  <si>
    <t>県内計</t>
  </si>
  <si>
    <t>水戸市</t>
  </si>
  <si>
    <t>日立市</t>
  </si>
  <si>
    <t>他県計</t>
    <rPh sb="0" eb="2">
      <t>タケン</t>
    </rPh>
    <rPh sb="2" eb="3">
      <t>ケイ</t>
    </rPh>
    <phoneticPr fontId="4"/>
  </si>
  <si>
    <t>　　通学者には、15歳未満は含まない。</t>
    <rPh sb="2" eb="5">
      <t>ツウガクシャ</t>
    </rPh>
    <rPh sb="10" eb="11">
      <t>サイ</t>
    </rPh>
    <rPh sb="11" eb="13">
      <t>ミマン</t>
    </rPh>
    <rPh sb="14" eb="15">
      <t>フク</t>
    </rPh>
    <phoneticPr fontId="8"/>
  </si>
  <si>
    <t>　　●流入人口</t>
    <rPh sb="3" eb="5">
      <t>リュウニュウ</t>
    </rPh>
    <rPh sb="5" eb="7">
      <t>ジンコウ</t>
    </rPh>
    <phoneticPr fontId="8"/>
  </si>
  <si>
    <t>　　つくば市以外に常住している人が、つくば市に通勤・通学する人口</t>
    <phoneticPr fontId="8"/>
  </si>
  <si>
    <t>　　●流出人口</t>
    <rPh sb="4" eb="5">
      <t>シュツ</t>
    </rPh>
    <phoneticPr fontId="8"/>
  </si>
  <si>
    <t>　　つくば市に常住している人が、つくば市以外に通勤・通学する人口</t>
    <phoneticPr fontId="8"/>
  </si>
  <si>
    <t>表１０　国籍別外国人住民数（住民基本台帳）</t>
  </si>
  <si>
    <t>シンガポール</t>
  </si>
  <si>
    <t>スリランカ</t>
  </si>
  <si>
    <t>タイ</t>
  </si>
  <si>
    <t>ネパール</t>
  </si>
  <si>
    <t>パキスタン</t>
  </si>
  <si>
    <t>バングラデシュ</t>
  </si>
  <si>
    <t>フィリピン</t>
  </si>
  <si>
    <t>ブータン</t>
  </si>
  <si>
    <t>ベトナム</t>
  </si>
  <si>
    <t>マレーシア</t>
  </si>
  <si>
    <t>ミャンマー</t>
  </si>
  <si>
    <t>モンゴル</t>
  </si>
  <si>
    <t>ラオス</t>
  </si>
  <si>
    <t>インド</t>
  </si>
  <si>
    <t>インドネシア</t>
  </si>
  <si>
    <t>韓国</t>
  </si>
  <si>
    <t>カンボジア</t>
  </si>
  <si>
    <t>ブルネイ</t>
  </si>
  <si>
    <t>アジア</t>
    <phoneticPr fontId="8"/>
  </si>
  <si>
    <t>アフガニスタン</t>
  </si>
  <si>
    <t>イエメン</t>
  </si>
  <si>
    <t>イスラエル</t>
  </si>
  <si>
    <t>イラク</t>
  </si>
  <si>
    <t>イラン</t>
  </si>
  <si>
    <t>クウェート</t>
  </si>
  <si>
    <t>サウジアラビア</t>
  </si>
  <si>
    <t>シリア</t>
  </si>
  <si>
    <t>トルコ</t>
  </si>
  <si>
    <t>レバノン</t>
  </si>
  <si>
    <t>ヨルダン</t>
  </si>
  <si>
    <t>アルジェリア</t>
  </si>
  <si>
    <t>アンゴラ</t>
  </si>
  <si>
    <t>ウガンダ</t>
  </si>
  <si>
    <t>エジプト</t>
  </si>
  <si>
    <t>エチオピア</t>
  </si>
  <si>
    <t>エリトリア</t>
  </si>
  <si>
    <t>ガーナ</t>
  </si>
  <si>
    <t>カメルーン</t>
  </si>
  <si>
    <t>ギニア</t>
  </si>
  <si>
    <t>ケニア</t>
  </si>
  <si>
    <t>コートジボワール</t>
  </si>
  <si>
    <t>ザンビア</t>
  </si>
  <si>
    <t>スーダン</t>
  </si>
  <si>
    <t>セネガル</t>
  </si>
  <si>
    <t>タンザニア</t>
  </si>
  <si>
    <t>チュニジア</t>
  </si>
  <si>
    <t>ナイジェリア</t>
  </si>
  <si>
    <t>マラウイ</t>
  </si>
  <si>
    <t>マリ</t>
  </si>
  <si>
    <t>モザンビーク</t>
  </si>
  <si>
    <t>モロッコ</t>
  </si>
  <si>
    <t>リベリア</t>
  </si>
  <si>
    <t>マダガスカル</t>
  </si>
  <si>
    <t>ベナン</t>
  </si>
  <si>
    <t>ジンバブエ</t>
  </si>
  <si>
    <t>ルワンダ</t>
  </si>
  <si>
    <t>アイルランド</t>
  </si>
  <si>
    <t>アゼルバイジャン</t>
  </si>
  <si>
    <t>アルバニア</t>
  </si>
  <si>
    <t>アルメニア</t>
  </si>
  <si>
    <t>イタリア</t>
  </si>
  <si>
    <t>ウクライナ</t>
  </si>
  <si>
    <t>ウズベキスタン</t>
  </si>
  <si>
    <t>エストニア</t>
  </si>
  <si>
    <t>オーストリア</t>
  </si>
  <si>
    <t>オランダ</t>
  </si>
  <si>
    <t>カザフスタン</t>
  </si>
  <si>
    <t>キプロス</t>
  </si>
  <si>
    <t>ギリシャ</t>
  </si>
  <si>
    <t>キルギス</t>
  </si>
  <si>
    <t>クロアチア</t>
  </si>
  <si>
    <t>ジョージア</t>
  </si>
  <si>
    <t>スイス</t>
  </si>
  <si>
    <t>スウェーデン</t>
  </si>
  <si>
    <t>スペイン</t>
  </si>
  <si>
    <t>スロバキア</t>
  </si>
  <si>
    <t>スロベニア</t>
  </si>
  <si>
    <t>セルビア</t>
  </si>
  <si>
    <t>タジキスタン</t>
  </si>
  <si>
    <t>チェコ</t>
  </si>
  <si>
    <t>デンマーク</t>
  </si>
  <si>
    <t>ドイツ</t>
  </si>
  <si>
    <t>トルクメニスタン</t>
  </si>
  <si>
    <t>ノルウェー</t>
  </si>
  <si>
    <t>ハンガリー</t>
  </si>
  <si>
    <t>フィンランド</t>
  </si>
  <si>
    <t>フランス</t>
  </si>
  <si>
    <t>ブルガリア</t>
  </si>
  <si>
    <t>ベラルーシ</t>
  </si>
  <si>
    <t>ベルギー</t>
  </si>
  <si>
    <t>ボスニア・ヘルツェゴビナ</t>
  </si>
  <si>
    <t>ポーランド</t>
  </si>
  <si>
    <t>モルドバ</t>
  </si>
  <si>
    <t>ラトビア</t>
  </si>
  <si>
    <t>リトアニア</t>
  </si>
  <si>
    <t>ルーマニア</t>
  </si>
  <si>
    <t>マルタ</t>
  </si>
  <si>
    <t>モンテネグロ</t>
  </si>
  <si>
    <t>ロシア</t>
  </si>
  <si>
    <t>カナダ</t>
  </si>
  <si>
    <t>アルゼンチン</t>
  </si>
  <si>
    <t>アンティグア・バーブーダ</t>
  </si>
  <si>
    <t>エルサルバドル</t>
  </si>
  <si>
    <t>キューバ</t>
  </si>
  <si>
    <t>グアテマラ</t>
  </si>
  <si>
    <t>コスタリカ</t>
  </si>
  <si>
    <t>コロンビア</t>
  </si>
  <si>
    <t>ジャマイカ</t>
  </si>
  <si>
    <t>チリ</t>
  </si>
  <si>
    <t>ニカラグア</t>
  </si>
  <si>
    <t>パラグアイ</t>
  </si>
  <si>
    <t>ブラジル</t>
  </si>
  <si>
    <t>ベネズエラ</t>
  </si>
  <si>
    <t>ペルー</t>
  </si>
  <si>
    <t>ホンジュラス</t>
  </si>
  <si>
    <t>ボリビア</t>
  </si>
  <si>
    <t>トリニダード・トバゴ</t>
  </si>
  <si>
    <t>メキシコ</t>
  </si>
  <si>
    <t>オーストラリア</t>
  </si>
  <si>
    <t>サモア</t>
  </si>
  <si>
    <t>ニュージーランド</t>
  </si>
  <si>
    <t>パプアニューギニア</t>
  </si>
  <si>
    <t>無国籍</t>
    <rPh sb="0" eb="3">
      <t>ムコクセキ</t>
    </rPh>
    <phoneticPr fontId="4"/>
  </si>
  <si>
    <t>国籍なし</t>
  </si>
  <si>
    <t>国</t>
  </si>
  <si>
    <t>地域</t>
  </si>
  <si>
    <t>人数</t>
  </si>
  <si>
    <t>表11　パスポート交付状況</t>
  </si>
  <si>
    <t>申請</t>
  </si>
  <si>
    <t>　交付</t>
  </si>
  <si>
    <t>令和２年度</t>
    <phoneticPr fontId="8"/>
  </si>
  <si>
    <t>月</t>
    <rPh sb="0" eb="1">
      <t>ツキ</t>
    </rPh>
    <phoneticPr fontId="15"/>
  </si>
  <si>
    <t>４月</t>
  </si>
  <si>
    <t>５月</t>
  </si>
  <si>
    <t>６月</t>
  </si>
  <si>
    <t>７月</t>
  </si>
  <si>
    <t>８月</t>
  </si>
  <si>
    <t>９月</t>
  </si>
  <si>
    <t>１０月</t>
  </si>
  <si>
    <t>１１月</t>
  </si>
  <si>
    <t>１２月</t>
  </si>
  <si>
    <t>１月</t>
  </si>
  <si>
    <t>２月</t>
  </si>
  <si>
    <t>３月</t>
  </si>
  <si>
    <t>計</t>
  </si>
  <si>
    <t>総数（年齢不詳を除く）</t>
    <phoneticPr fontId="8"/>
  </si>
  <si>
    <t>市政施行：S62.11.30</t>
    <phoneticPr fontId="8"/>
  </si>
  <si>
    <t>⇒　旧大穂町</t>
    <phoneticPr fontId="8"/>
  </si>
  <si>
    <t>⇒　旧豊里町</t>
    <phoneticPr fontId="8"/>
  </si>
  <si>
    <t>⇒　旧谷田部町</t>
    <phoneticPr fontId="8"/>
  </si>
  <si>
    <t>⇒　旧桜村</t>
    <phoneticPr fontId="8"/>
  </si>
  <si>
    <t>⇒　旧筑波町</t>
    <phoneticPr fontId="8"/>
  </si>
  <si>
    <t>⇒　旧茎崎町</t>
    <phoneticPr fontId="8"/>
  </si>
  <si>
    <t>平成２年</t>
    <rPh sb="0" eb="2">
      <t>ヘイセイ</t>
    </rPh>
    <rPh sb="2" eb="4">
      <t>２ネン</t>
    </rPh>
    <phoneticPr fontId="8"/>
  </si>
  <si>
    <t>平成３年</t>
    <rPh sb="0" eb="2">
      <t>ヘイセイ</t>
    </rPh>
    <rPh sb="2" eb="4">
      <t>３ネン</t>
    </rPh>
    <phoneticPr fontId="8"/>
  </si>
  <si>
    <t>平成４年</t>
    <rPh sb="0" eb="2">
      <t>ヘイセイ</t>
    </rPh>
    <rPh sb="2" eb="4">
      <t>４ネン</t>
    </rPh>
    <phoneticPr fontId="8"/>
  </si>
  <si>
    <t>平成５年</t>
    <rPh sb="0" eb="2">
      <t>ヘイセイ</t>
    </rPh>
    <rPh sb="2" eb="4">
      <t>５ネン</t>
    </rPh>
    <phoneticPr fontId="8"/>
  </si>
  <si>
    <t>平成６年</t>
    <rPh sb="0" eb="2">
      <t>ヘイセイ</t>
    </rPh>
    <rPh sb="2" eb="4">
      <t>６ネン</t>
    </rPh>
    <phoneticPr fontId="8"/>
  </si>
  <si>
    <t>平成７年</t>
    <rPh sb="0" eb="2">
      <t>ヘイセイ</t>
    </rPh>
    <rPh sb="2" eb="4">
      <t>７ネン</t>
    </rPh>
    <phoneticPr fontId="8"/>
  </si>
  <si>
    <t>平成８年</t>
  </si>
  <si>
    <t>平成８年</t>
    <rPh sb="0" eb="2">
      <t>ヘイセイ</t>
    </rPh>
    <rPh sb="2" eb="4">
      <t>８ネン</t>
    </rPh>
    <phoneticPr fontId="8"/>
  </si>
  <si>
    <t>平成９年</t>
  </si>
  <si>
    <t>平成９年</t>
    <rPh sb="0" eb="2">
      <t>ヘイセイ</t>
    </rPh>
    <rPh sb="2" eb="4">
      <t>９ネン</t>
    </rPh>
    <phoneticPr fontId="8"/>
  </si>
  <si>
    <t>令和２年</t>
  </si>
  <si>
    <t>令和３年</t>
  </si>
  <si>
    <t>表１２　従業者規模別事業所数の推移</t>
    <rPh sb="0" eb="1">
      <t>ヒョウ</t>
    </rPh>
    <rPh sb="4" eb="7">
      <t>ジュウギョウシャ</t>
    </rPh>
    <phoneticPr fontId="8"/>
  </si>
  <si>
    <t>調査期日は(注)参照</t>
    <phoneticPr fontId="8"/>
  </si>
  <si>
    <t xml:space="preserve">         区 分</t>
  </si>
  <si>
    <t xml:space="preserve">           民　　　　　　　　　　営</t>
    <rPh sb="11" eb="23">
      <t>ミンエイ</t>
    </rPh>
    <phoneticPr fontId="8"/>
  </si>
  <si>
    <t>国・地方</t>
  </si>
  <si>
    <t xml:space="preserve">  年</t>
    <phoneticPr fontId="8"/>
  </si>
  <si>
    <t>総    数</t>
    <phoneticPr fontId="8"/>
  </si>
  <si>
    <t>１～４人</t>
  </si>
  <si>
    <t>５～９人</t>
  </si>
  <si>
    <t>10～19人</t>
    <phoneticPr fontId="8"/>
  </si>
  <si>
    <t>20～29人</t>
    <phoneticPr fontId="8"/>
  </si>
  <si>
    <t>30人以上</t>
    <phoneticPr fontId="8"/>
  </si>
  <si>
    <t>派遣・下請従業者のみ</t>
    <rPh sb="5" eb="8">
      <t>ジュウギョウシャ</t>
    </rPh>
    <phoneticPr fontId="8"/>
  </si>
  <si>
    <t>公共団体</t>
  </si>
  <si>
    <t>昭和61年</t>
    <rPh sb="4" eb="5">
      <t>ネン</t>
    </rPh>
    <phoneticPr fontId="8"/>
  </si>
  <si>
    <t>平成３年</t>
    <rPh sb="3" eb="4">
      <t>ネン</t>
    </rPh>
    <phoneticPr fontId="8"/>
  </si>
  <si>
    <t>平成６年</t>
    <rPh sb="3" eb="4">
      <t>ネン</t>
    </rPh>
    <phoneticPr fontId="8"/>
  </si>
  <si>
    <t>-</t>
    <phoneticPr fontId="8"/>
  </si>
  <si>
    <t>平成８年</t>
    <rPh sb="3" eb="4">
      <t>ネン</t>
    </rPh>
    <phoneticPr fontId="8"/>
  </si>
  <si>
    <t>平成11年</t>
    <rPh sb="4" eb="5">
      <t>ネン</t>
    </rPh>
    <phoneticPr fontId="8"/>
  </si>
  <si>
    <t>平成13年</t>
    <phoneticPr fontId="8"/>
  </si>
  <si>
    <t>平成16年</t>
    <phoneticPr fontId="8"/>
  </si>
  <si>
    <t>平成18年</t>
    <phoneticPr fontId="8"/>
  </si>
  <si>
    <t>平成21年</t>
    <phoneticPr fontId="8"/>
  </si>
  <si>
    <t>平成24年</t>
    <rPh sb="0" eb="2">
      <t>ヘイセイ</t>
    </rPh>
    <rPh sb="4" eb="5">
      <t>ネン</t>
    </rPh>
    <phoneticPr fontId="8"/>
  </si>
  <si>
    <t>-</t>
  </si>
  <si>
    <t>平成26年</t>
    <rPh sb="0" eb="2">
      <t>ヘイセイ</t>
    </rPh>
    <rPh sb="4" eb="5">
      <t>ネン</t>
    </rPh>
    <phoneticPr fontId="8"/>
  </si>
  <si>
    <t>平成28年</t>
    <rPh sb="0" eb="2">
      <t>ヘイセイ</t>
    </rPh>
    <rPh sb="4" eb="5">
      <t>ネン</t>
    </rPh>
    <phoneticPr fontId="8"/>
  </si>
  <si>
    <t xml:space="preserve">     資料 ： 経済センサス-基礎調査及び経済センサス-活動調査</t>
    <rPh sb="10" eb="12">
      <t>ケイザイ</t>
    </rPh>
    <rPh sb="17" eb="19">
      <t>キソ</t>
    </rPh>
    <rPh sb="19" eb="21">
      <t>チョウサ</t>
    </rPh>
    <rPh sb="21" eb="22">
      <t>オヨ</t>
    </rPh>
    <rPh sb="23" eb="25">
      <t>ケイザイ</t>
    </rPh>
    <rPh sb="30" eb="32">
      <t>カツドウ</t>
    </rPh>
    <rPh sb="32" eb="34">
      <t>チョウサ</t>
    </rPh>
    <phoneticPr fontId="8"/>
  </si>
  <si>
    <t>平成18年以前は事業所・企業統計調査報告書</t>
    <phoneticPr fontId="8"/>
  </si>
  <si>
    <t>(注)調査期日は、平成13年については10月1日、平成16年及び平成28年については６月１日、平成24年については２月１日、それ以外の年については７月１日時点である。</t>
    <rPh sb="1" eb="2">
      <t>チュウ</t>
    </rPh>
    <rPh sb="3" eb="5">
      <t>チョウサ</t>
    </rPh>
    <rPh sb="5" eb="7">
      <t>キジツ</t>
    </rPh>
    <rPh sb="9" eb="11">
      <t>ヘイセイ</t>
    </rPh>
    <rPh sb="13" eb="14">
      <t>ネン</t>
    </rPh>
    <rPh sb="21" eb="22">
      <t>ガツ</t>
    </rPh>
    <rPh sb="23" eb="24">
      <t>ニチ</t>
    </rPh>
    <rPh sb="25" eb="27">
      <t>ヘイセイ</t>
    </rPh>
    <rPh sb="29" eb="30">
      <t>ネン</t>
    </rPh>
    <rPh sb="30" eb="31">
      <t>オヨ</t>
    </rPh>
    <rPh sb="32" eb="34">
      <t>ヘイセイ</t>
    </rPh>
    <rPh sb="36" eb="37">
      <t>ネン</t>
    </rPh>
    <rPh sb="43" eb="44">
      <t>ガツ</t>
    </rPh>
    <rPh sb="45" eb="46">
      <t>ニチ</t>
    </rPh>
    <rPh sb="47" eb="49">
      <t>ヘイセイ</t>
    </rPh>
    <rPh sb="51" eb="52">
      <t>ネン</t>
    </rPh>
    <rPh sb="58" eb="59">
      <t>ガツ</t>
    </rPh>
    <rPh sb="60" eb="61">
      <t>ニチ</t>
    </rPh>
    <rPh sb="64" eb="66">
      <t>イガイ</t>
    </rPh>
    <rPh sb="67" eb="68">
      <t>トシ</t>
    </rPh>
    <rPh sb="74" eb="75">
      <t>ガツ</t>
    </rPh>
    <rPh sb="76" eb="77">
      <t>ニチ</t>
    </rPh>
    <rPh sb="77" eb="79">
      <t>ジテン</t>
    </rPh>
    <phoneticPr fontId="8"/>
  </si>
  <si>
    <t>表１３　産業３部門就業者の推移</t>
    <phoneticPr fontId="8"/>
  </si>
  <si>
    <t>各年１０月１日現在 (単位：人、％）</t>
    <rPh sb="11" eb="13">
      <t>タンイ</t>
    </rPh>
    <rPh sb="14" eb="15">
      <t>ヒト</t>
    </rPh>
    <phoneticPr fontId="8"/>
  </si>
  <si>
    <t>総     数</t>
  </si>
  <si>
    <t>第 ２ 次 産 業</t>
    <phoneticPr fontId="8"/>
  </si>
  <si>
    <t>産業分類</t>
    <phoneticPr fontId="8"/>
  </si>
  <si>
    <t>構成率</t>
    <rPh sb="0" eb="2">
      <t>コウセイ</t>
    </rPh>
    <rPh sb="2" eb="3">
      <t>リツ</t>
    </rPh>
    <phoneticPr fontId="8"/>
  </si>
  <si>
    <t>不     能</t>
    <phoneticPr fontId="8"/>
  </si>
  <si>
    <t>昭和５５年</t>
  </si>
  <si>
    <t>昭和６０年</t>
  </si>
  <si>
    <t>平成  ２年</t>
  </si>
  <si>
    <t>平成  ７年</t>
  </si>
  <si>
    <t>平成１２年</t>
    <phoneticPr fontId="8"/>
  </si>
  <si>
    <t>平成１７年</t>
    <phoneticPr fontId="8"/>
  </si>
  <si>
    <t>平成２２年</t>
    <phoneticPr fontId="8"/>
  </si>
  <si>
    <t>資料 ：  国勢調査結果報告書</t>
  </si>
  <si>
    <t>第１次産業（農業、林業、漁業等）、第２次産業（鉱業、建設業、製造業等）、第３次産業（運輸通信業、卸売・小売業・飲食業、サービス業等）</t>
    <phoneticPr fontId="8"/>
  </si>
  <si>
    <t>表１４　従業者規模別産業大分類別事業所数（民営）</t>
    <rPh sb="0" eb="1">
      <t>ヒョウ</t>
    </rPh>
    <rPh sb="4" eb="7">
      <t>ジュウギョウシャ</t>
    </rPh>
    <rPh sb="21" eb="23">
      <t>ミンエイ</t>
    </rPh>
    <phoneticPr fontId="8"/>
  </si>
  <si>
    <t>■従業者１～２９人以下の事業所</t>
    <phoneticPr fontId="8"/>
  </si>
  <si>
    <t>各年７月１日時点　平成13、16、24、28年は(注)参照</t>
    <rPh sb="0" eb="2">
      <t>カクネン</t>
    </rPh>
    <rPh sb="3" eb="4">
      <t>ツキ</t>
    </rPh>
    <rPh sb="5" eb="6">
      <t>ヒ</t>
    </rPh>
    <rPh sb="6" eb="8">
      <t>ジテン</t>
    </rPh>
    <rPh sb="9" eb="11">
      <t>ヘイセイ</t>
    </rPh>
    <rPh sb="22" eb="23">
      <t>ネン</t>
    </rPh>
    <rPh sb="25" eb="26">
      <t>チュウ</t>
    </rPh>
    <rPh sb="27" eb="29">
      <t>サンショウ</t>
    </rPh>
    <phoneticPr fontId="8"/>
  </si>
  <si>
    <t>産業分類                           年</t>
  </si>
  <si>
    <t>平成３</t>
  </si>
  <si>
    <t>平成８</t>
    <phoneticPr fontId="8"/>
  </si>
  <si>
    <t>平成１１</t>
  </si>
  <si>
    <t>平成１３</t>
    <rPh sb="0" eb="2">
      <t>ヘイセイ</t>
    </rPh>
    <phoneticPr fontId="8"/>
  </si>
  <si>
    <t>平成１６</t>
    <rPh sb="0" eb="2">
      <t>ヘイセイ</t>
    </rPh>
    <phoneticPr fontId="8"/>
  </si>
  <si>
    <t>平成１８</t>
    <rPh sb="0" eb="2">
      <t>ヘイセイ</t>
    </rPh>
    <phoneticPr fontId="8"/>
  </si>
  <si>
    <t>平成２１</t>
    <rPh sb="0" eb="2">
      <t>ヘイセイ</t>
    </rPh>
    <phoneticPr fontId="8"/>
  </si>
  <si>
    <t>平成２４</t>
    <rPh sb="0" eb="2">
      <t>ヘイセイ</t>
    </rPh>
    <phoneticPr fontId="8"/>
  </si>
  <si>
    <t>平成２６</t>
    <rPh sb="0" eb="2">
      <t>ヘイセイ</t>
    </rPh>
    <phoneticPr fontId="8"/>
  </si>
  <si>
    <t>平成２８</t>
    <rPh sb="0" eb="2">
      <t>ヘイセイ</t>
    </rPh>
    <phoneticPr fontId="8"/>
  </si>
  <si>
    <t>　A～B 農林漁業</t>
    <phoneticPr fontId="8"/>
  </si>
  <si>
    <t>　C 鉱業、採石業、砂利採取業</t>
  </si>
  <si>
    <t>　D 建設業</t>
    <phoneticPr fontId="8"/>
  </si>
  <si>
    <t>　E 製造業</t>
    <phoneticPr fontId="8"/>
  </si>
  <si>
    <t>　F 電気・ガス・熱供給・水道業</t>
    <phoneticPr fontId="8"/>
  </si>
  <si>
    <t>　（第11次改訂前 「Ｈ　運輸・通信業」）</t>
    <rPh sb="2" eb="3">
      <t>ダイ</t>
    </rPh>
    <rPh sb="5" eb="6">
      <t>ジ</t>
    </rPh>
    <rPh sb="6" eb="8">
      <t>カイテイ</t>
    </rPh>
    <rPh sb="8" eb="9">
      <t>マエ</t>
    </rPh>
    <phoneticPr fontId="8"/>
  </si>
  <si>
    <t>　G 情報通信業</t>
    <phoneticPr fontId="8"/>
  </si>
  <si>
    <t>　（第12次改訂前 「Ｉ 　運輸業」）</t>
    <rPh sb="2" eb="3">
      <t>ダイ</t>
    </rPh>
    <rPh sb="5" eb="6">
      <t>ジ</t>
    </rPh>
    <rPh sb="6" eb="8">
      <t>カイテイ</t>
    </rPh>
    <rPh sb="8" eb="9">
      <t>マエ</t>
    </rPh>
    <rPh sb="14" eb="17">
      <t>ウンユギョウ</t>
    </rPh>
    <phoneticPr fontId="8"/>
  </si>
  <si>
    <t>　H 運輸業、郵便業</t>
  </si>
  <si>
    <t>　I 卸売業、小売業</t>
  </si>
  <si>
    <t>　J 金融業、保険業</t>
  </si>
  <si>
    <t>　（第12次改訂前 「Ｌ　不動産業」）</t>
    <rPh sb="2" eb="3">
      <t>ダイ</t>
    </rPh>
    <rPh sb="5" eb="6">
      <t>ジ</t>
    </rPh>
    <rPh sb="6" eb="8">
      <t>カイテイ</t>
    </rPh>
    <rPh sb="8" eb="9">
      <t>マエ</t>
    </rPh>
    <phoneticPr fontId="8"/>
  </si>
  <si>
    <t>　K 不動産業、物品賃貸業</t>
  </si>
  <si>
    <t>　（第11次改訂前 「Ｌ　サービス業」）</t>
    <rPh sb="2" eb="3">
      <t>ダイ</t>
    </rPh>
    <rPh sb="5" eb="6">
      <t>ジ</t>
    </rPh>
    <rPh sb="6" eb="8">
      <t>カイテイ</t>
    </rPh>
    <rPh sb="8" eb="9">
      <t>マエ</t>
    </rPh>
    <phoneticPr fontId="8"/>
  </si>
  <si>
    <t>　L 学術研究、専門・技術サービス業</t>
  </si>
  <si>
    <t>　（第12次改訂前 「Ｍ　飲食店、宿泊業」）</t>
    <rPh sb="2" eb="3">
      <t>ダイ</t>
    </rPh>
    <rPh sb="5" eb="6">
      <t>ジ</t>
    </rPh>
    <rPh sb="6" eb="8">
      <t>カイテイ</t>
    </rPh>
    <rPh sb="8" eb="9">
      <t>マエ</t>
    </rPh>
    <rPh sb="13" eb="16">
      <t>インショクテン</t>
    </rPh>
    <rPh sb="17" eb="19">
      <t>シュクハク</t>
    </rPh>
    <rPh sb="19" eb="20">
      <t>ギョウ</t>
    </rPh>
    <phoneticPr fontId="8"/>
  </si>
  <si>
    <t>　M 宿泊業、飲食サービス業</t>
  </si>
  <si>
    <t>　N 生活関連サービス業、娯楽業</t>
  </si>
  <si>
    <t>　O 教育、学習支援業</t>
  </si>
  <si>
    <t>　P 医療、福祉</t>
  </si>
  <si>
    <t>　Q 複合サービス事業</t>
    <phoneticPr fontId="8"/>
  </si>
  <si>
    <t>　R サービス業（他に分類されないもの）</t>
    <phoneticPr fontId="8"/>
  </si>
  <si>
    <t>■従業者３０人以上の事業所</t>
    <phoneticPr fontId="8"/>
  </si>
  <si>
    <t>平成８</t>
  </si>
  <si>
    <t>　（第12次改訂前 「Ｌ　不動産業」）</t>
    <phoneticPr fontId="8"/>
  </si>
  <si>
    <t>　O 教育、学習支援業</t>
    <rPh sb="3" eb="5">
      <t>キョウイク</t>
    </rPh>
    <rPh sb="6" eb="8">
      <t>ガクシュウ</t>
    </rPh>
    <rPh sb="8" eb="10">
      <t>シエン</t>
    </rPh>
    <rPh sb="10" eb="11">
      <t>ギョウ</t>
    </rPh>
    <phoneticPr fontId="8"/>
  </si>
  <si>
    <t>資料：</t>
    <phoneticPr fontId="8"/>
  </si>
  <si>
    <t>（平成18年以前）事業所・企業統計調査報告書（平成11、16年は簡易調査結果）</t>
    <rPh sb="23" eb="25">
      <t>ヘイセイ</t>
    </rPh>
    <rPh sb="30" eb="31">
      <t>ネン</t>
    </rPh>
    <rPh sb="32" eb="34">
      <t>カンイ</t>
    </rPh>
    <rPh sb="34" eb="36">
      <t>チョウサ</t>
    </rPh>
    <rPh sb="36" eb="38">
      <t>ケッカ</t>
    </rPh>
    <phoneticPr fontId="8"/>
  </si>
  <si>
    <t>（平成21年以降）経済センサス-基礎調査及び経済センサス-活動調査</t>
    <rPh sb="1" eb="3">
      <t>ヘイセイ</t>
    </rPh>
    <rPh sb="5" eb="6">
      <t>ネン</t>
    </rPh>
    <rPh sb="6" eb="8">
      <t>イコウ</t>
    </rPh>
    <rPh sb="9" eb="11">
      <t>ケイザイ</t>
    </rPh>
    <rPh sb="16" eb="18">
      <t>キソ</t>
    </rPh>
    <rPh sb="18" eb="20">
      <t>チョウサ</t>
    </rPh>
    <rPh sb="20" eb="21">
      <t>オヨ</t>
    </rPh>
    <rPh sb="22" eb="24">
      <t>ケイザイ</t>
    </rPh>
    <rPh sb="29" eb="31">
      <t>カツドウ</t>
    </rPh>
    <rPh sb="31" eb="33">
      <t>チョウサ</t>
    </rPh>
    <phoneticPr fontId="8"/>
  </si>
  <si>
    <t>（注）　平成13年10月１日時点</t>
    <phoneticPr fontId="8"/>
  </si>
  <si>
    <t>平成16年６月１日時点</t>
    <rPh sb="0" eb="2">
      <t>ヘイセイ</t>
    </rPh>
    <rPh sb="4" eb="5">
      <t>ネン</t>
    </rPh>
    <phoneticPr fontId="8"/>
  </si>
  <si>
    <t>平成24年２月１日時点</t>
    <rPh sb="0" eb="2">
      <t>ヘイセイ</t>
    </rPh>
    <rPh sb="4" eb="5">
      <t>ネン</t>
    </rPh>
    <phoneticPr fontId="8"/>
  </si>
  <si>
    <t>平成28年６月１日時点</t>
    <rPh sb="0" eb="2">
      <t>ヘイセイ</t>
    </rPh>
    <rPh sb="4" eb="5">
      <t>ネン</t>
    </rPh>
    <phoneticPr fontId="8"/>
  </si>
  <si>
    <t>表１５　従業者規模別産業大分類別従業者数（民営）</t>
    <rPh sb="0" eb="1">
      <t>ヒョウ</t>
    </rPh>
    <rPh sb="4" eb="6">
      <t>ジュウギョウ</t>
    </rPh>
    <rPh sb="16" eb="19">
      <t>ジュウギョウシャ</t>
    </rPh>
    <phoneticPr fontId="8"/>
  </si>
  <si>
    <t>■従業者１～２９人以下の事業所における従業者数（人）</t>
    <phoneticPr fontId="8"/>
  </si>
  <si>
    <t>各年７月１日時点　平成13、16、24、28年は表14の(注)参照</t>
    <phoneticPr fontId="8"/>
  </si>
  <si>
    <t>　H 運輸業、郵便業</t>
    <phoneticPr fontId="8"/>
  </si>
  <si>
    <t>　I 卸売業、小売業</t>
    <phoneticPr fontId="8"/>
  </si>
  <si>
    <t>■従業者３０人以上の事業所における従業者数（人）</t>
    <phoneticPr fontId="8"/>
  </si>
  <si>
    <t>参考</t>
    <rPh sb="0" eb="2">
      <t>サンコウ</t>
    </rPh>
    <phoneticPr fontId="8"/>
  </si>
  <si>
    <t>標準産業分類の大分類は、平成14年３月の第11次改訂以降の情報通信の高度化、経済活動サービス化の進展、事業経営の多様化に伴う産業構造の変化に適合するよう全面的に見直され、平成19年11月に第12次改訂が行われました。
また、小分類・細分類においては、平成25年10月に第13次改定が行われました。</t>
    <rPh sb="0" eb="2">
      <t>ヒョウジュン</t>
    </rPh>
    <rPh sb="2" eb="4">
      <t>サンギョウ</t>
    </rPh>
    <rPh sb="4" eb="6">
      <t>ブンルイ</t>
    </rPh>
    <rPh sb="7" eb="10">
      <t>ダイブンルイ</t>
    </rPh>
    <rPh sb="12" eb="14">
      <t>ヘイセイ</t>
    </rPh>
    <rPh sb="16" eb="17">
      <t>ネン</t>
    </rPh>
    <rPh sb="18" eb="19">
      <t>ガツ</t>
    </rPh>
    <rPh sb="20" eb="21">
      <t>ダイ</t>
    </rPh>
    <rPh sb="23" eb="24">
      <t>ジ</t>
    </rPh>
    <rPh sb="24" eb="26">
      <t>カイテイ</t>
    </rPh>
    <rPh sb="26" eb="28">
      <t>イコウ</t>
    </rPh>
    <rPh sb="29" eb="33">
      <t>ジョウホウツウシン</t>
    </rPh>
    <rPh sb="34" eb="37">
      <t>コウドカ</t>
    </rPh>
    <rPh sb="38" eb="40">
      <t>ケイザイ</t>
    </rPh>
    <rPh sb="40" eb="42">
      <t>カツドウ</t>
    </rPh>
    <rPh sb="46" eb="47">
      <t>カ</t>
    </rPh>
    <rPh sb="48" eb="50">
      <t>シンテン</t>
    </rPh>
    <rPh sb="51" eb="53">
      <t>ジギョウ</t>
    </rPh>
    <rPh sb="53" eb="55">
      <t>ケイエイ</t>
    </rPh>
    <rPh sb="56" eb="59">
      <t>タヨウカ</t>
    </rPh>
    <rPh sb="60" eb="61">
      <t>トモナ</t>
    </rPh>
    <rPh sb="62" eb="64">
      <t>サンギョウ</t>
    </rPh>
    <rPh sb="64" eb="66">
      <t>コウゾウ</t>
    </rPh>
    <rPh sb="67" eb="69">
      <t>ヘンカ</t>
    </rPh>
    <rPh sb="70" eb="72">
      <t>テキゴウ</t>
    </rPh>
    <rPh sb="76" eb="79">
      <t>ゼンメンテキ</t>
    </rPh>
    <rPh sb="80" eb="82">
      <t>ミナオ</t>
    </rPh>
    <rPh sb="85" eb="87">
      <t>ヘイセイ</t>
    </rPh>
    <rPh sb="89" eb="90">
      <t>ネン</t>
    </rPh>
    <rPh sb="92" eb="93">
      <t>ガツ</t>
    </rPh>
    <rPh sb="94" eb="95">
      <t>ダイ</t>
    </rPh>
    <rPh sb="97" eb="98">
      <t>ジ</t>
    </rPh>
    <rPh sb="98" eb="100">
      <t>カイテイ</t>
    </rPh>
    <rPh sb="101" eb="102">
      <t>オコナ</t>
    </rPh>
    <rPh sb="113" eb="116">
      <t>ショウブンルイ</t>
    </rPh>
    <rPh sb="117" eb="118">
      <t>コマ</t>
    </rPh>
    <rPh sb="118" eb="120">
      <t>ブンルイ</t>
    </rPh>
    <rPh sb="126" eb="128">
      <t>ヘイセイ</t>
    </rPh>
    <rPh sb="130" eb="131">
      <t>ネン</t>
    </rPh>
    <rPh sb="133" eb="134">
      <t>ガツ</t>
    </rPh>
    <rPh sb="135" eb="136">
      <t>ダイ</t>
    </rPh>
    <rPh sb="138" eb="139">
      <t>ジ</t>
    </rPh>
    <rPh sb="139" eb="141">
      <t>カイテイ</t>
    </rPh>
    <rPh sb="142" eb="143">
      <t>オコナ</t>
    </rPh>
    <phoneticPr fontId="8"/>
  </si>
  <si>
    <t>産業分類大分類項目新旧対照表</t>
    <rPh sb="0" eb="2">
      <t>サンギョウ</t>
    </rPh>
    <rPh sb="2" eb="4">
      <t>ブンルイ</t>
    </rPh>
    <rPh sb="4" eb="7">
      <t>ダイブンルイ</t>
    </rPh>
    <rPh sb="7" eb="9">
      <t>コウモク</t>
    </rPh>
    <rPh sb="9" eb="11">
      <t>シンキュウ</t>
    </rPh>
    <rPh sb="11" eb="13">
      <t>タイショウ</t>
    </rPh>
    <rPh sb="13" eb="14">
      <t>ヒョウ</t>
    </rPh>
    <phoneticPr fontId="8"/>
  </si>
  <si>
    <t>第１１次改訂（平成14年３月）</t>
    <rPh sb="0" eb="1">
      <t>ダイ</t>
    </rPh>
    <rPh sb="3" eb="4">
      <t>ジ</t>
    </rPh>
    <rPh sb="4" eb="6">
      <t>カイテイ</t>
    </rPh>
    <rPh sb="7" eb="9">
      <t>ヘイセイ</t>
    </rPh>
    <rPh sb="11" eb="12">
      <t>ネン</t>
    </rPh>
    <rPh sb="13" eb="14">
      <t>ツキ</t>
    </rPh>
    <phoneticPr fontId="8"/>
  </si>
  <si>
    <t>第１２次改訂（平成19年11月）</t>
    <rPh sb="0" eb="1">
      <t>ダイ</t>
    </rPh>
    <rPh sb="3" eb="4">
      <t>ジ</t>
    </rPh>
    <rPh sb="4" eb="6">
      <t>カイテイ</t>
    </rPh>
    <rPh sb="7" eb="9">
      <t>ヘイセイ</t>
    </rPh>
    <rPh sb="11" eb="12">
      <t>ネン</t>
    </rPh>
    <rPh sb="14" eb="15">
      <t>ツキ</t>
    </rPh>
    <phoneticPr fontId="8"/>
  </si>
  <si>
    <t>Ａ　農業</t>
    <rPh sb="2" eb="4">
      <t>ノウギョウ</t>
    </rPh>
    <phoneticPr fontId="8"/>
  </si>
  <si>
    <t>Ａ　農業、林業</t>
    <rPh sb="2" eb="4">
      <t>ノウギョウ</t>
    </rPh>
    <rPh sb="5" eb="7">
      <t>リンギョウ</t>
    </rPh>
    <phoneticPr fontId="8"/>
  </si>
  <si>
    <t>Ｂ　林業</t>
    <rPh sb="2" eb="4">
      <t>リンギョウ</t>
    </rPh>
    <phoneticPr fontId="8"/>
  </si>
  <si>
    <t>Ｃ　漁業</t>
    <rPh sb="2" eb="4">
      <t>ギョギョウ</t>
    </rPh>
    <phoneticPr fontId="8"/>
  </si>
  <si>
    <t>B　漁業</t>
    <rPh sb="2" eb="4">
      <t>ギョギョウ</t>
    </rPh>
    <phoneticPr fontId="8"/>
  </si>
  <si>
    <t>Ｄ　鉱業</t>
    <phoneticPr fontId="8"/>
  </si>
  <si>
    <t>Ｃ  鉱業、採石業、砂利採取業</t>
    <rPh sb="6" eb="8">
      <t>サイセキ</t>
    </rPh>
    <rPh sb="8" eb="9">
      <t>ギョウ</t>
    </rPh>
    <rPh sb="10" eb="12">
      <t>ジャリ</t>
    </rPh>
    <rPh sb="12" eb="14">
      <t>サイシュ</t>
    </rPh>
    <rPh sb="14" eb="15">
      <t>ギョウ</t>
    </rPh>
    <phoneticPr fontId="8"/>
  </si>
  <si>
    <t>Ｅ　建設業</t>
    <phoneticPr fontId="8"/>
  </si>
  <si>
    <t>Ｄ　建設業</t>
    <phoneticPr fontId="8"/>
  </si>
  <si>
    <t>Ｆ　製造業</t>
    <phoneticPr fontId="8"/>
  </si>
  <si>
    <t>E　製造業</t>
    <phoneticPr fontId="8"/>
  </si>
  <si>
    <t>Ｇ　電気・ガス・熱供給･水道業</t>
    <phoneticPr fontId="8"/>
  </si>
  <si>
    <t>F　電気・ガス・熱供給･水道業</t>
    <phoneticPr fontId="8"/>
  </si>
  <si>
    <t>Ｈ　情報通信業</t>
    <rPh sb="2" eb="4">
      <t>ジョウホウ</t>
    </rPh>
    <rPh sb="4" eb="7">
      <t>ツウシンギョウ</t>
    </rPh>
    <phoneticPr fontId="8"/>
  </si>
  <si>
    <t>G　情報通信業</t>
    <rPh sb="2" eb="4">
      <t>ジョウホウ</t>
    </rPh>
    <rPh sb="4" eb="7">
      <t>ツウシンギョウ</t>
    </rPh>
    <phoneticPr fontId="8"/>
  </si>
  <si>
    <t xml:space="preserve"> Ｉ 　運輸業</t>
    <rPh sb="4" eb="7">
      <t>ウンユギョウ</t>
    </rPh>
    <phoneticPr fontId="8"/>
  </si>
  <si>
    <t>H　運輸業、郵便業</t>
    <rPh sb="2" eb="5">
      <t>ウンユギョウ</t>
    </rPh>
    <rPh sb="6" eb="8">
      <t>ユウビン</t>
    </rPh>
    <rPh sb="8" eb="9">
      <t>ギョウ</t>
    </rPh>
    <phoneticPr fontId="8"/>
  </si>
  <si>
    <t>Ｊ　卸売・小売業</t>
    <phoneticPr fontId="8"/>
  </si>
  <si>
    <t xml:space="preserve"> I　卸売業、小売業</t>
    <rPh sb="5" eb="6">
      <t>ギョウ</t>
    </rPh>
    <phoneticPr fontId="8"/>
  </si>
  <si>
    <t>Ｋ　金融・保険業</t>
    <phoneticPr fontId="8"/>
  </si>
  <si>
    <t>J　金融業、保険業</t>
    <rPh sb="4" eb="5">
      <t>ギョウ</t>
    </rPh>
    <phoneticPr fontId="8"/>
  </si>
  <si>
    <t>Ｌ　不動産業</t>
    <phoneticPr fontId="8"/>
  </si>
  <si>
    <t>K　不動産業、物品賃貸業</t>
    <rPh sb="7" eb="9">
      <t>ブッピン</t>
    </rPh>
    <rPh sb="9" eb="12">
      <t>チンタイギョウ</t>
    </rPh>
    <phoneticPr fontId="8"/>
  </si>
  <si>
    <t>Ｌ　学術研究、専門・技術サービス業</t>
    <rPh sb="2" eb="4">
      <t>ガクジュツ</t>
    </rPh>
    <rPh sb="4" eb="6">
      <t>ケンキュウ</t>
    </rPh>
    <rPh sb="7" eb="9">
      <t>センモン</t>
    </rPh>
    <rPh sb="10" eb="12">
      <t>ギジュツ</t>
    </rPh>
    <rPh sb="16" eb="17">
      <t>ギョウ</t>
    </rPh>
    <phoneticPr fontId="8"/>
  </si>
  <si>
    <t>Ｍ　飲食店、宿泊業</t>
    <rPh sb="2" eb="5">
      <t>インショクテン</t>
    </rPh>
    <rPh sb="6" eb="8">
      <t>シュクハク</t>
    </rPh>
    <rPh sb="8" eb="9">
      <t>ギョウ</t>
    </rPh>
    <phoneticPr fontId="8"/>
  </si>
  <si>
    <t>Ｍ　宿泊業、飲食サービス業</t>
    <rPh sb="2" eb="4">
      <t>シュクハク</t>
    </rPh>
    <rPh sb="4" eb="5">
      <t>ギョウ</t>
    </rPh>
    <rPh sb="6" eb="8">
      <t>インショク</t>
    </rPh>
    <rPh sb="12" eb="13">
      <t>ギョウ</t>
    </rPh>
    <phoneticPr fontId="8"/>
  </si>
  <si>
    <t>Ｎ　生活関連サービス業、娯楽業</t>
    <rPh sb="2" eb="4">
      <t>セイカツ</t>
    </rPh>
    <rPh sb="4" eb="6">
      <t>カンレン</t>
    </rPh>
    <rPh sb="10" eb="11">
      <t>ギョウ</t>
    </rPh>
    <rPh sb="12" eb="15">
      <t>ゴラクギョウ</t>
    </rPh>
    <phoneticPr fontId="8"/>
  </si>
  <si>
    <t>Ｏ　教育、学習支援事業</t>
    <rPh sb="2" eb="4">
      <t>キョウイク</t>
    </rPh>
    <rPh sb="5" eb="7">
      <t>ガクシュウ</t>
    </rPh>
    <rPh sb="7" eb="9">
      <t>シエン</t>
    </rPh>
    <rPh sb="9" eb="11">
      <t>ジギョウ</t>
    </rPh>
    <phoneticPr fontId="8"/>
  </si>
  <si>
    <t>Ｎ　医療、福祉</t>
    <rPh sb="2" eb="4">
      <t>イリョウ</t>
    </rPh>
    <rPh sb="5" eb="7">
      <t>フクシ</t>
    </rPh>
    <phoneticPr fontId="8"/>
  </si>
  <si>
    <t>Ｐ　医療、福祉</t>
    <rPh sb="2" eb="4">
      <t>イリョウ</t>
    </rPh>
    <rPh sb="5" eb="7">
      <t>フクシ</t>
    </rPh>
    <phoneticPr fontId="8"/>
  </si>
  <si>
    <t>Ｐ　複合サービス事業</t>
    <rPh sb="2" eb="4">
      <t>フクゴウ</t>
    </rPh>
    <rPh sb="8" eb="9">
      <t>ジ</t>
    </rPh>
    <rPh sb="9" eb="10">
      <t>ギョウ</t>
    </rPh>
    <phoneticPr fontId="8"/>
  </si>
  <si>
    <t>Ｑ　複合サービス事業</t>
    <rPh sb="2" eb="4">
      <t>フクゴウ</t>
    </rPh>
    <rPh sb="8" eb="9">
      <t>ジ</t>
    </rPh>
    <rPh sb="9" eb="10">
      <t>ギョウ</t>
    </rPh>
    <phoneticPr fontId="8"/>
  </si>
  <si>
    <t>Ｑ　サービス業（他に分類されないもの）</t>
    <rPh sb="6" eb="7">
      <t>ギョウ</t>
    </rPh>
    <rPh sb="8" eb="9">
      <t>タ</t>
    </rPh>
    <rPh sb="10" eb="12">
      <t>ブンルイ</t>
    </rPh>
    <phoneticPr fontId="8"/>
  </si>
  <si>
    <t>Ｒ　サービス業（他に分類されないもの）</t>
    <rPh sb="6" eb="7">
      <t>ギョウ</t>
    </rPh>
    <rPh sb="8" eb="9">
      <t>タ</t>
    </rPh>
    <rPh sb="10" eb="12">
      <t>ブンルイ</t>
    </rPh>
    <phoneticPr fontId="8"/>
  </si>
  <si>
    <t>Ｒ　公務（他に分類されないもの）</t>
    <rPh sb="2" eb="4">
      <t>コウム</t>
    </rPh>
    <rPh sb="5" eb="6">
      <t>タ</t>
    </rPh>
    <rPh sb="7" eb="9">
      <t>ブンルイ</t>
    </rPh>
    <phoneticPr fontId="8"/>
  </si>
  <si>
    <r>
      <t>Ｓ　公務（他に分類</t>
    </r>
    <r>
      <rPr>
        <u/>
        <sz val="11"/>
        <rFont val="ＭＳ Ｐゴシック"/>
        <family val="3"/>
        <charset val="128"/>
      </rPr>
      <t>されるものを除く</t>
    </r>
    <r>
      <rPr>
        <sz val="11"/>
        <rFont val="ＭＳ Ｐゴシック"/>
        <family val="3"/>
        <charset val="128"/>
      </rPr>
      <t>）</t>
    </r>
    <rPh sb="2" eb="4">
      <t>コウム</t>
    </rPh>
    <rPh sb="5" eb="6">
      <t>タ</t>
    </rPh>
    <rPh sb="7" eb="9">
      <t>ブンルイ</t>
    </rPh>
    <rPh sb="15" eb="16">
      <t>ノゾ</t>
    </rPh>
    <phoneticPr fontId="8"/>
  </si>
  <si>
    <t>Ｓ　分類不能の産業</t>
    <phoneticPr fontId="8"/>
  </si>
  <si>
    <t>Ｔ　分類不能の産業</t>
    <phoneticPr fontId="8"/>
  </si>
  <si>
    <t>表１６　製造業事業所数・従業者数・製造品出荷額等の推移</t>
    <rPh sb="0" eb="1">
      <t>ヒョウ</t>
    </rPh>
    <rPh sb="4" eb="7">
      <t>セイゾウギョウ</t>
    </rPh>
    <phoneticPr fontId="8"/>
  </si>
  <si>
    <t>項目</t>
    <rPh sb="0" eb="2">
      <t>コウモク</t>
    </rPh>
    <phoneticPr fontId="8"/>
  </si>
  <si>
    <t>従業者４人以上</t>
  </si>
  <si>
    <t>従業者３人以下</t>
    <rPh sb="0" eb="3">
      <t>ジュウギョウシャ</t>
    </rPh>
    <rPh sb="4" eb="5">
      <t>ニン</t>
    </rPh>
    <rPh sb="5" eb="7">
      <t>イカ</t>
    </rPh>
    <phoneticPr fontId="8"/>
  </si>
  <si>
    <t xml:space="preserve">  年</t>
  </si>
  <si>
    <t>事業者数</t>
    <rPh sb="0" eb="3">
      <t>ジギョウシャ</t>
    </rPh>
    <rPh sb="3" eb="4">
      <t>スウ</t>
    </rPh>
    <phoneticPr fontId="8"/>
  </si>
  <si>
    <t>従業者数</t>
    <rPh sb="0" eb="3">
      <t>ジュウギョウシャ</t>
    </rPh>
    <rPh sb="3" eb="4">
      <t>スウ</t>
    </rPh>
    <phoneticPr fontId="8"/>
  </si>
  <si>
    <t>製造品出荷額等
（万円）</t>
    <rPh sb="2" eb="3">
      <t>ヒン</t>
    </rPh>
    <phoneticPr fontId="8"/>
  </si>
  <si>
    <t>従業者１人あたり製造品出荷額等（万円）</t>
    <phoneticPr fontId="8"/>
  </si>
  <si>
    <t>製造品出荷額等（万円）</t>
    <rPh sb="2" eb="3">
      <t>ヒン</t>
    </rPh>
    <phoneticPr fontId="8"/>
  </si>
  <si>
    <t>平成　２年</t>
    <phoneticPr fontId="8"/>
  </si>
  <si>
    <t>平成　３年</t>
    <phoneticPr fontId="8"/>
  </si>
  <si>
    <t>平成　４年</t>
  </si>
  <si>
    <t>平成　５年</t>
  </si>
  <si>
    <t>平成　６年</t>
  </si>
  <si>
    <t>平成　７年</t>
  </si>
  <si>
    <t>平成　８年</t>
  </si>
  <si>
    <t>平成　９年</t>
  </si>
  <si>
    <t>平成１０年</t>
    <phoneticPr fontId="8"/>
  </si>
  <si>
    <t>平成１１年</t>
    <phoneticPr fontId="8"/>
  </si>
  <si>
    <t>平成１３年</t>
    <phoneticPr fontId="8"/>
  </si>
  <si>
    <t>平成１４年</t>
    <phoneticPr fontId="8"/>
  </si>
  <si>
    <t>平成１５年</t>
    <phoneticPr fontId="8"/>
  </si>
  <si>
    <t>平成１６年</t>
  </si>
  <si>
    <t>平成１８年</t>
  </si>
  <si>
    <t>平成１９年</t>
  </si>
  <si>
    <t>平成２０年</t>
    <phoneticPr fontId="8"/>
  </si>
  <si>
    <t>平成２１年</t>
    <phoneticPr fontId="8"/>
  </si>
  <si>
    <t>平成２３年</t>
  </si>
  <si>
    <t>平成２４年</t>
    <phoneticPr fontId="8"/>
  </si>
  <si>
    <t>平成２５年</t>
    <phoneticPr fontId="8"/>
  </si>
  <si>
    <t xml:space="preserve">        資料：  工業統計調査結果報告書「茨城の工業」</t>
    <phoneticPr fontId="8"/>
  </si>
  <si>
    <t xml:space="preserve">平成23、27年の数値は、翌年実施の「経済センサス‐活動調査」の結果のうち製造事業所について集計 </t>
    <phoneticPr fontId="8"/>
  </si>
  <si>
    <t>・工業統計調査は、西暦末尾0、3、5、8年については全数調査。それ以外の年は従業者4人以上の事業所が対象</t>
    <rPh sb="46" eb="49">
      <t>ジギョウショ</t>
    </rPh>
    <rPh sb="50" eb="52">
      <t>タイショウ</t>
    </rPh>
    <phoneticPr fontId="8"/>
  </si>
  <si>
    <t>・H11年より前は従業者４人以上の事業者の結果のみが掲載されている</t>
    <rPh sb="26" eb="28">
      <t>ケイサイ</t>
    </rPh>
    <phoneticPr fontId="8"/>
  </si>
  <si>
    <t>・調査期日</t>
    <rPh sb="1" eb="3">
      <t>チョウサ</t>
    </rPh>
    <rPh sb="3" eb="5">
      <t>キジツ</t>
    </rPh>
    <phoneticPr fontId="8"/>
  </si>
  <si>
    <t>平成23年（平成24年２月１日）　平成27年（平成28年６月１日）　平成29年以降（その年の６月１日）</t>
    <rPh sb="0" eb="2">
      <t>ヘイセイ</t>
    </rPh>
    <rPh sb="4" eb="5">
      <t>ネン</t>
    </rPh>
    <rPh sb="6" eb="8">
      <t>ヘイセイ</t>
    </rPh>
    <rPh sb="10" eb="11">
      <t>ネン</t>
    </rPh>
    <rPh sb="12" eb="13">
      <t>ツキ</t>
    </rPh>
    <rPh sb="14" eb="15">
      <t>ヒ</t>
    </rPh>
    <rPh sb="17" eb="19">
      <t>ヘイセイ</t>
    </rPh>
    <rPh sb="21" eb="22">
      <t>ネン</t>
    </rPh>
    <rPh sb="23" eb="25">
      <t>ヘイセイ</t>
    </rPh>
    <rPh sb="27" eb="28">
      <t>ネン</t>
    </rPh>
    <rPh sb="29" eb="30">
      <t>ツキ</t>
    </rPh>
    <rPh sb="31" eb="32">
      <t>ヒ</t>
    </rPh>
    <rPh sb="34" eb="36">
      <t>ヘイセイ</t>
    </rPh>
    <rPh sb="38" eb="39">
      <t>ネン</t>
    </rPh>
    <rPh sb="39" eb="41">
      <t>イコウ</t>
    </rPh>
    <rPh sb="44" eb="45">
      <t>トシ</t>
    </rPh>
    <rPh sb="47" eb="48">
      <t>ツキ</t>
    </rPh>
    <rPh sb="49" eb="50">
      <t>ヒ</t>
    </rPh>
    <phoneticPr fontId="8"/>
  </si>
  <si>
    <t>それ以外の年はその年の12月１日時点</t>
    <rPh sb="2" eb="4">
      <t>イガイ</t>
    </rPh>
    <rPh sb="5" eb="6">
      <t>トシ</t>
    </rPh>
    <rPh sb="9" eb="10">
      <t>トシ</t>
    </rPh>
    <rPh sb="13" eb="14">
      <t>ツキ</t>
    </rPh>
    <rPh sb="15" eb="16">
      <t>ヒ</t>
    </rPh>
    <rPh sb="16" eb="18">
      <t>ジテン</t>
    </rPh>
    <phoneticPr fontId="8"/>
  </si>
  <si>
    <t>　</t>
    <phoneticPr fontId="8"/>
  </si>
  <si>
    <t>表１７　卸売・小売業別事業所数・従業者数及び年間販売額の推移</t>
    <rPh sb="0" eb="1">
      <t>ヒョウ</t>
    </rPh>
    <rPh sb="9" eb="10">
      <t>ギョウ</t>
    </rPh>
    <rPh sb="10" eb="11">
      <t>ベツ</t>
    </rPh>
    <rPh sb="11" eb="14">
      <t>ジギョウショ</t>
    </rPh>
    <phoneticPr fontId="8"/>
  </si>
  <si>
    <t>卸             売              業</t>
  </si>
  <si>
    <t>小             売             業</t>
  </si>
  <si>
    <t>事業所数</t>
    <rPh sb="0" eb="3">
      <t>ジギョウショ</t>
    </rPh>
    <phoneticPr fontId="8"/>
  </si>
  <si>
    <t>従業者数</t>
  </si>
  <si>
    <t>年間販売額</t>
    <rPh sb="2" eb="4">
      <t>ハンバイ</t>
    </rPh>
    <phoneticPr fontId="8"/>
  </si>
  <si>
    <t>（人）</t>
    <rPh sb="1" eb="2">
      <t>ニン</t>
    </rPh>
    <phoneticPr fontId="8"/>
  </si>
  <si>
    <t>（百万円）</t>
    <rPh sb="1" eb="2">
      <t>ヒャク</t>
    </rPh>
    <rPh sb="2" eb="4">
      <t>マンエン</t>
    </rPh>
    <phoneticPr fontId="8"/>
  </si>
  <si>
    <t>平成　６年</t>
    <phoneticPr fontId="8"/>
  </si>
  <si>
    <t>平成　９年</t>
    <phoneticPr fontId="8"/>
  </si>
  <si>
    <t>平成１１年</t>
    <rPh sb="0" eb="2">
      <t>ヘイセイ</t>
    </rPh>
    <phoneticPr fontId="8"/>
  </si>
  <si>
    <t>平成２４年</t>
    <rPh sb="0" eb="2">
      <t>ヘイセイ</t>
    </rPh>
    <phoneticPr fontId="8"/>
  </si>
  <si>
    <t>資料 ： 商業統計調査、経済センサス‐活動調査</t>
    <rPh sb="0" eb="2">
      <t>シリョウ</t>
    </rPh>
    <rPh sb="5" eb="7">
      <t>ショウギョウ</t>
    </rPh>
    <rPh sb="7" eb="9">
      <t>トウケイ</t>
    </rPh>
    <rPh sb="9" eb="11">
      <t>チョウサ</t>
    </rPh>
    <phoneticPr fontId="8"/>
  </si>
  <si>
    <t>調査期日：</t>
    <rPh sb="0" eb="2">
      <t>チョウサ</t>
    </rPh>
    <rPh sb="2" eb="4">
      <t>キジツ</t>
    </rPh>
    <phoneticPr fontId="8"/>
  </si>
  <si>
    <t>表１８　卸売業の産業分類別事業所数・従業者数及び年間販売額</t>
    <rPh sb="0" eb="1">
      <t>ヒョウ</t>
    </rPh>
    <rPh sb="13" eb="16">
      <t>ジギョウショ</t>
    </rPh>
    <phoneticPr fontId="8"/>
  </si>
  <si>
    <t>産          業         分         類</t>
  </si>
  <si>
    <t>年間商品</t>
    <rPh sb="2" eb="4">
      <t>ショウヒン</t>
    </rPh>
    <phoneticPr fontId="8"/>
  </si>
  <si>
    <t>（人）</t>
  </si>
  <si>
    <t>販売額（百万円）</t>
    <rPh sb="4" eb="5">
      <t>ヒャク</t>
    </rPh>
    <rPh sb="5" eb="7">
      <t>マンエン</t>
    </rPh>
    <phoneticPr fontId="8"/>
  </si>
  <si>
    <t>卸売業計</t>
    <phoneticPr fontId="8"/>
  </si>
  <si>
    <t>50　各種商品卸売業</t>
    <phoneticPr fontId="8"/>
  </si>
  <si>
    <t>x</t>
  </si>
  <si>
    <t>51　繊維・衣服等卸売業</t>
    <rPh sb="3" eb="5">
      <t>センイ</t>
    </rPh>
    <rPh sb="6" eb="8">
      <t>イフク</t>
    </rPh>
    <rPh sb="8" eb="9">
      <t>トウ</t>
    </rPh>
    <rPh sb="9" eb="12">
      <t>オロシウリギョウ</t>
    </rPh>
    <phoneticPr fontId="8"/>
  </si>
  <si>
    <t>　　　511　繊維品卸売業（衣服、身の回り品を除く）</t>
    <rPh sb="7" eb="10">
      <t>センイヒン</t>
    </rPh>
    <rPh sb="10" eb="13">
      <t>オロシウリギョウ</t>
    </rPh>
    <rPh sb="14" eb="16">
      <t>イフク</t>
    </rPh>
    <rPh sb="17" eb="18">
      <t>ミ</t>
    </rPh>
    <rPh sb="19" eb="20">
      <t>マワ</t>
    </rPh>
    <rPh sb="21" eb="22">
      <t>ヒン</t>
    </rPh>
    <rPh sb="23" eb="24">
      <t>ノゾ</t>
    </rPh>
    <phoneticPr fontId="8"/>
  </si>
  <si>
    <t>　　　512　衣服卸売業</t>
    <rPh sb="7" eb="9">
      <t>イフク</t>
    </rPh>
    <rPh sb="9" eb="12">
      <t>オロシウリギョウ</t>
    </rPh>
    <phoneticPr fontId="8"/>
  </si>
  <si>
    <t>　　　513　身の回り品卸売業</t>
    <phoneticPr fontId="8"/>
  </si>
  <si>
    <t>52　飲食料品卸売業</t>
    <rPh sb="3" eb="5">
      <t>インショク</t>
    </rPh>
    <rPh sb="5" eb="6">
      <t>リョウ</t>
    </rPh>
    <rPh sb="6" eb="7">
      <t>ヒン</t>
    </rPh>
    <rPh sb="7" eb="10">
      <t>オロシウリギョウ</t>
    </rPh>
    <phoneticPr fontId="8"/>
  </si>
  <si>
    <t>　　　521　農畜産物・水産物卸売業</t>
    <phoneticPr fontId="8"/>
  </si>
  <si>
    <t>　　　522　食料・飲料卸売業</t>
    <phoneticPr fontId="8"/>
  </si>
  <si>
    <t>53　建築材料，鉱物・金属材料等卸売業</t>
    <phoneticPr fontId="8"/>
  </si>
  <si>
    <t>　　　531　建築材料卸売業</t>
    <phoneticPr fontId="8"/>
  </si>
  <si>
    <t>　　　532　化学製品卸売業</t>
    <phoneticPr fontId="8"/>
  </si>
  <si>
    <t>　　　533　石油・鉱物卸売業</t>
    <phoneticPr fontId="8"/>
  </si>
  <si>
    <t>　　　534　鉄鋼製品卸売業</t>
    <phoneticPr fontId="8"/>
  </si>
  <si>
    <t>　　　535　非鉄金属卸売業</t>
    <phoneticPr fontId="8"/>
  </si>
  <si>
    <t>　　　536　再生資源卸売業</t>
    <phoneticPr fontId="8"/>
  </si>
  <si>
    <t>54　機械器具卸売業</t>
    <rPh sb="3" eb="5">
      <t>キカイ</t>
    </rPh>
    <rPh sb="5" eb="7">
      <t>キグ</t>
    </rPh>
    <rPh sb="7" eb="10">
      <t>オロシウリギョウ</t>
    </rPh>
    <phoneticPr fontId="8"/>
  </si>
  <si>
    <t>　　　541　産業機械器具卸売業</t>
    <phoneticPr fontId="8"/>
  </si>
  <si>
    <t>　　　542　自動車卸売業</t>
    <phoneticPr fontId="8"/>
  </si>
  <si>
    <t>　　　543　電気機械器具卸売業</t>
    <phoneticPr fontId="8"/>
  </si>
  <si>
    <t>　　　549　その他の機械器具卸売業</t>
    <phoneticPr fontId="8"/>
  </si>
  <si>
    <t>55　その他の卸売業</t>
    <rPh sb="5" eb="6">
      <t>タ</t>
    </rPh>
    <rPh sb="7" eb="10">
      <t>オロシウリギョウ</t>
    </rPh>
    <phoneticPr fontId="8"/>
  </si>
  <si>
    <t>　　　551　家具･建具･じゅう器等卸売業</t>
    <phoneticPr fontId="8"/>
  </si>
  <si>
    <t>　　　552　医薬品・化粧品等卸売業</t>
    <phoneticPr fontId="8"/>
  </si>
  <si>
    <t>　　　553　紙・紙製品卸売業</t>
    <phoneticPr fontId="8"/>
  </si>
  <si>
    <t>　　　559　他に分類されない卸売業</t>
    <phoneticPr fontId="8"/>
  </si>
  <si>
    <t xml:space="preserve">「X」…事業所数が1又は2に関する数値で、そのまま掲載すると個々の事業所の数値が明らかになるおそれがあるため秘匿したもの。事業所が3以上に関する数値でも、前後の関係から秘匿の数値が判明する箇所も同様に秘匿している。
</t>
    <rPh sb="33" eb="36">
      <t>ジギョウショ</t>
    </rPh>
    <rPh sb="37" eb="39">
      <t>スウチ</t>
    </rPh>
    <rPh sb="40" eb="41">
      <t>アキ</t>
    </rPh>
    <phoneticPr fontId="8"/>
  </si>
  <si>
    <t>表１９　小売業の産業分類別事業所数・従業者数・年間販売額等</t>
    <rPh sb="0" eb="1">
      <t>ヒョウ</t>
    </rPh>
    <rPh sb="13" eb="16">
      <t>ジギョウショ</t>
    </rPh>
    <phoneticPr fontId="8"/>
  </si>
  <si>
    <t>産        業       分        類</t>
  </si>
  <si>
    <t>事 業 所 数</t>
    <rPh sb="0" eb="1">
      <t>コト</t>
    </rPh>
    <rPh sb="2" eb="3">
      <t>ギョウ</t>
    </rPh>
    <rPh sb="4" eb="5">
      <t>ショ</t>
    </rPh>
    <rPh sb="6" eb="7">
      <t>スウ</t>
    </rPh>
    <phoneticPr fontId="8"/>
  </si>
  <si>
    <t>従 業 者 数</t>
  </si>
  <si>
    <t>売場面積</t>
    <phoneticPr fontId="8"/>
  </si>
  <si>
    <t>（㎡）</t>
    <phoneticPr fontId="8"/>
  </si>
  <si>
    <t>小売業計</t>
  </si>
  <si>
    <t>56　各種商品小売業</t>
    <rPh sb="3" eb="5">
      <t>カクシュ</t>
    </rPh>
    <rPh sb="5" eb="7">
      <t>ショウヒン</t>
    </rPh>
    <rPh sb="7" eb="10">
      <t>コウリギョウ</t>
    </rPh>
    <phoneticPr fontId="8"/>
  </si>
  <si>
    <t>　　　561　百貨店、総合スーパー</t>
    <phoneticPr fontId="8"/>
  </si>
  <si>
    <t>　　　　569その他の各種商品小売業
　　　　　　（従業者が常時50人未満のもの）</t>
    <phoneticPr fontId="8"/>
  </si>
  <si>
    <t>57　織物・衣服・身の回り品小売業</t>
    <phoneticPr fontId="8"/>
  </si>
  <si>
    <t>　　　571　呉服・服地・寝具小売業</t>
    <phoneticPr fontId="8"/>
  </si>
  <si>
    <t>　　　572　男子服小売業</t>
    <phoneticPr fontId="8"/>
  </si>
  <si>
    <t>　　　573　婦人・子供服小売業</t>
    <phoneticPr fontId="8"/>
  </si>
  <si>
    <t>　　　574　靴・履物小売業</t>
    <phoneticPr fontId="8"/>
  </si>
  <si>
    <t>　　　　579　その他の織物・衣服・身の回り品小売業</t>
    <phoneticPr fontId="8"/>
  </si>
  <si>
    <t>58　飲食料品小売業</t>
    <rPh sb="3" eb="7">
      <t>インショクリョウヒン</t>
    </rPh>
    <rPh sb="7" eb="10">
      <t>コウリギョウ</t>
    </rPh>
    <phoneticPr fontId="8"/>
  </si>
  <si>
    <t>　　　581　各種食料品小売業</t>
    <phoneticPr fontId="8"/>
  </si>
  <si>
    <t>　　　582　野菜・果実小売業</t>
    <phoneticPr fontId="8"/>
  </si>
  <si>
    <t>　　　583　食肉小売業</t>
    <phoneticPr fontId="8"/>
  </si>
  <si>
    <t>　　　584　鮮魚小売業</t>
    <phoneticPr fontId="8"/>
  </si>
  <si>
    <t>　　　585　酒小売業</t>
    <phoneticPr fontId="8"/>
  </si>
  <si>
    <t>　　　586　菓子・パン小売業</t>
    <phoneticPr fontId="8"/>
  </si>
  <si>
    <t>　　　589　その他の飲食料品小売業</t>
    <phoneticPr fontId="8"/>
  </si>
  <si>
    <t>59　機械器具小売業</t>
    <rPh sb="3" eb="5">
      <t>キカイ</t>
    </rPh>
    <rPh sb="5" eb="7">
      <t>キグ</t>
    </rPh>
    <rPh sb="7" eb="10">
      <t>コウリギョウ</t>
    </rPh>
    <phoneticPr fontId="8"/>
  </si>
  <si>
    <t>　　　591　自動車小売業</t>
    <phoneticPr fontId="8"/>
  </si>
  <si>
    <t>　　　592　自転車小売業</t>
    <phoneticPr fontId="8"/>
  </si>
  <si>
    <t>　　　　593　機械器具小売業（自動車、自転車を除く）</t>
    <phoneticPr fontId="8"/>
  </si>
  <si>
    <t>60　その他の小売業</t>
    <rPh sb="5" eb="6">
      <t>タ</t>
    </rPh>
    <rPh sb="7" eb="10">
      <t>コウリギョウ</t>
    </rPh>
    <phoneticPr fontId="8"/>
  </si>
  <si>
    <t>　　　601　家具・建具・畳小売業</t>
    <phoneticPr fontId="8"/>
  </si>
  <si>
    <t>　　　602　じゅう器小売業</t>
    <phoneticPr fontId="8"/>
  </si>
  <si>
    <t>　　　603　医薬品・化粧品小売業</t>
    <phoneticPr fontId="8"/>
  </si>
  <si>
    <t>　　　604　農耕用品小売業</t>
    <phoneticPr fontId="8"/>
  </si>
  <si>
    <t>　　　605　燃料小売業</t>
    <phoneticPr fontId="8"/>
  </si>
  <si>
    <t>　　　606　書籍・文房具小売業</t>
    <phoneticPr fontId="8"/>
  </si>
  <si>
    <t>　　　　607　スポーツ用品・がん具・娯楽用品・楽器小売業</t>
    <phoneticPr fontId="8"/>
  </si>
  <si>
    <t>　　　608　写真機・時計・眼鏡小売業</t>
    <phoneticPr fontId="8"/>
  </si>
  <si>
    <t>　　　609　他に分類されない小売業</t>
    <phoneticPr fontId="8"/>
  </si>
  <si>
    <t>61　無店舗小売業</t>
    <rPh sb="3" eb="6">
      <t>ムテンポ</t>
    </rPh>
    <rPh sb="6" eb="9">
      <t>コウリギョウ</t>
    </rPh>
    <phoneticPr fontId="8"/>
  </si>
  <si>
    <t>　　　611　通信販売・訪問販売小売業</t>
    <phoneticPr fontId="8"/>
  </si>
  <si>
    <t>　　　612　自動販売機による小売業</t>
    <phoneticPr fontId="8"/>
  </si>
  <si>
    <t>　　　619　その他の無店舗小売業</t>
    <phoneticPr fontId="8"/>
  </si>
  <si>
    <t>「X」…事業所数が1又は2に関する数値で、そのまま掲載すると個々の事業所の数値が明らかになるおそれがあるため秘匿したもの。また、事業所が3以上に関する数値でも、前後の関係から秘匿の数値が判明する箇所も同様に秘匿している。</t>
    <rPh sb="37" eb="39">
      <t>スウチ</t>
    </rPh>
    <rPh sb="40" eb="41">
      <t>アキ</t>
    </rPh>
    <phoneticPr fontId="8"/>
  </si>
  <si>
    <t>表２０　大規模小売店舗の店舗数、店舗内小売事業所数・従業者数</t>
    <rPh sb="0" eb="1">
      <t>ヒョウ</t>
    </rPh>
    <rPh sb="12" eb="15">
      <t>テンポスウ</t>
    </rPh>
    <rPh sb="16" eb="19">
      <t>テンポナイ</t>
    </rPh>
    <rPh sb="19" eb="21">
      <t>コウ</t>
    </rPh>
    <rPh sb="21" eb="24">
      <t>ジギョウショ</t>
    </rPh>
    <phoneticPr fontId="8"/>
  </si>
  <si>
    <t>・年間販売額及び売場面積等</t>
    <phoneticPr fontId="8"/>
  </si>
  <si>
    <t>各年７月１日現在〈９年、１４年、１６年は６月１日〉　（単位： 万円、㎡）</t>
    <rPh sb="10" eb="11">
      <t>ネン</t>
    </rPh>
    <rPh sb="14" eb="15">
      <t>ネン</t>
    </rPh>
    <rPh sb="18" eb="19">
      <t>ネン</t>
    </rPh>
    <rPh sb="21" eb="22">
      <t>ツキ</t>
    </rPh>
    <rPh sb="23" eb="24">
      <t>ニチ</t>
    </rPh>
    <phoneticPr fontId="8"/>
  </si>
  <si>
    <t xml:space="preserve">     区分</t>
    <phoneticPr fontId="8"/>
  </si>
  <si>
    <t>第　一　種　大　規　模　小　売　店　舗</t>
    <rPh sb="0" eb="5">
      <t>ダイイッシュ</t>
    </rPh>
    <rPh sb="6" eb="11">
      <t>ダイキボ</t>
    </rPh>
    <rPh sb="12" eb="15">
      <t>コウリ</t>
    </rPh>
    <rPh sb="16" eb="19">
      <t>テンポ</t>
    </rPh>
    <phoneticPr fontId="8"/>
  </si>
  <si>
    <t>店 舗 内</t>
  </si>
  <si>
    <t>従     業</t>
  </si>
  <si>
    <t>年     間</t>
  </si>
  <si>
    <t>売     場</t>
  </si>
  <si>
    <t>従 業 者</t>
  </si>
  <si>
    <t>売場面積</t>
  </si>
  <si>
    <t>店 舗 数</t>
  </si>
  <si>
    <t>小 売 事</t>
    <rPh sb="4" eb="5">
      <t>ジ</t>
    </rPh>
    <phoneticPr fontId="8"/>
  </si>
  <si>
    <t>1人当たり</t>
  </si>
  <si>
    <t>1㎡当たり</t>
  </si>
  <si>
    <t>年次</t>
  </si>
  <si>
    <t>業 所 数</t>
    <rPh sb="0" eb="1">
      <t>ギョウ</t>
    </rPh>
    <rPh sb="2" eb="3">
      <t>ショ</t>
    </rPh>
    <phoneticPr fontId="8"/>
  </si>
  <si>
    <t>者     数</t>
  </si>
  <si>
    <t>販 売 額</t>
  </si>
  <si>
    <t>面     積</t>
  </si>
  <si>
    <t>平成 ６年</t>
    <rPh sb="3" eb="5">
      <t>６ネン</t>
    </rPh>
    <phoneticPr fontId="8"/>
  </si>
  <si>
    <t>平成 ９年</t>
    <rPh sb="4" eb="5">
      <t>６ネン</t>
    </rPh>
    <phoneticPr fontId="8"/>
  </si>
  <si>
    <t>平成１２年</t>
    <rPh sb="4" eb="5">
      <t>６ネン</t>
    </rPh>
    <phoneticPr fontId="8"/>
  </si>
  <si>
    <t>第　二　種　大　規　模　小　売　店　舗</t>
    <rPh sb="0" eb="5">
      <t>ダイニシュ</t>
    </rPh>
    <rPh sb="6" eb="11">
      <t>ダイキボ</t>
    </rPh>
    <rPh sb="12" eb="15">
      <t>コウリ</t>
    </rPh>
    <rPh sb="16" eb="19">
      <t>テンポ</t>
    </rPh>
    <phoneticPr fontId="8"/>
  </si>
  <si>
    <t>　大　規　模　小　売　店　舗</t>
    <rPh sb="1" eb="6">
      <t>ダイキボ</t>
    </rPh>
    <rPh sb="7" eb="10">
      <t>コウリ</t>
    </rPh>
    <rPh sb="11" eb="14">
      <t>テンポ</t>
    </rPh>
    <phoneticPr fontId="8"/>
  </si>
  <si>
    <t>平成１４年</t>
    <rPh sb="4" eb="5">
      <t>６ネン</t>
    </rPh>
    <phoneticPr fontId="8"/>
  </si>
  <si>
    <t>平成１６年</t>
    <rPh sb="4" eb="5">
      <t>６ネン</t>
    </rPh>
    <phoneticPr fontId="8"/>
  </si>
  <si>
    <t xml:space="preserve">        資料 ：  商業統計調査結果報告「茨城の商業」</t>
    <rPh sb="20" eb="22">
      <t>ケッカ</t>
    </rPh>
    <rPh sb="22" eb="24">
      <t>ホウコク</t>
    </rPh>
    <rPh sb="25" eb="27">
      <t>イバラキ</t>
    </rPh>
    <rPh sb="28" eb="30">
      <t>ショウギョウ</t>
    </rPh>
    <phoneticPr fontId="8"/>
  </si>
  <si>
    <t>*  第１種大規模小売店舗…・・店舗面積が3,000㎡以上ある建物をいう。</t>
    <rPh sb="3" eb="4">
      <t>ダイ</t>
    </rPh>
    <rPh sb="5" eb="6">
      <t>シュ</t>
    </rPh>
    <rPh sb="6" eb="9">
      <t>ダイキボ</t>
    </rPh>
    <rPh sb="9" eb="11">
      <t>コウリ</t>
    </rPh>
    <rPh sb="11" eb="13">
      <t>テンポ</t>
    </rPh>
    <rPh sb="16" eb="18">
      <t>テンポ</t>
    </rPh>
    <rPh sb="18" eb="20">
      <t>メンセキ</t>
    </rPh>
    <rPh sb="27" eb="29">
      <t>イジョウ</t>
    </rPh>
    <rPh sb="31" eb="33">
      <t>タテモノ</t>
    </rPh>
    <phoneticPr fontId="8"/>
  </si>
  <si>
    <t>*  第２種大規模小売店舗…・・店舗面積が500㎡以上3,000㎡未満の建物をいう。</t>
    <rPh sb="3" eb="4">
      <t>ダイ</t>
    </rPh>
    <rPh sb="5" eb="6">
      <t>シュ</t>
    </rPh>
    <rPh sb="6" eb="9">
      <t>ダイキボ</t>
    </rPh>
    <rPh sb="9" eb="11">
      <t>コウリ</t>
    </rPh>
    <rPh sb="11" eb="13">
      <t>テンポ</t>
    </rPh>
    <rPh sb="16" eb="18">
      <t>テンポ</t>
    </rPh>
    <rPh sb="18" eb="20">
      <t>メンセキ</t>
    </rPh>
    <rPh sb="25" eb="27">
      <t>イジョウ</t>
    </rPh>
    <rPh sb="33" eb="35">
      <t>ミマン</t>
    </rPh>
    <rPh sb="36" eb="38">
      <t>タテモノ</t>
    </rPh>
    <phoneticPr fontId="8"/>
  </si>
  <si>
    <t>*  平成12年６月１日に大規模小売店舗立地法が施行され、大規模小売店舗の</t>
    <rPh sb="24" eb="26">
      <t>シコウ</t>
    </rPh>
    <phoneticPr fontId="8"/>
  </si>
  <si>
    <t>　　要件となる店舗面積が、旧法と比べ大幅に変更された。</t>
    <rPh sb="13" eb="15">
      <t>キュウホウ</t>
    </rPh>
    <rPh sb="16" eb="17">
      <t>クラ</t>
    </rPh>
    <rPh sb="18" eb="20">
      <t>オオハバ</t>
    </rPh>
    <rPh sb="21" eb="23">
      <t>ヘンコウ</t>
    </rPh>
    <phoneticPr fontId="8"/>
  </si>
  <si>
    <t xml:space="preserve">    平成14年以降の調査は大規模小売店舗が1,000㎡以上となっている。</t>
    <rPh sb="4" eb="6">
      <t>ヘイセイ</t>
    </rPh>
    <rPh sb="8" eb="9">
      <t>ネン</t>
    </rPh>
    <rPh sb="9" eb="11">
      <t>イコウ</t>
    </rPh>
    <rPh sb="12" eb="14">
      <t>チョウサ</t>
    </rPh>
    <rPh sb="15" eb="18">
      <t>ダイキボ</t>
    </rPh>
    <rPh sb="18" eb="20">
      <t>コウリ</t>
    </rPh>
    <rPh sb="20" eb="22">
      <t>テンポ</t>
    </rPh>
    <rPh sb="29" eb="31">
      <t>イジョウ</t>
    </rPh>
    <phoneticPr fontId="8"/>
  </si>
  <si>
    <t>*  平成14年調査以前は茎崎地区を含まない。</t>
    <rPh sb="3" eb="5">
      <t>ヘイセイ</t>
    </rPh>
    <rPh sb="7" eb="8">
      <t>ネン</t>
    </rPh>
    <rPh sb="8" eb="10">
      <t>チョウサ</t>
    </rPh>
    <rPh sb="10" eb="12">
      <t>イゼン</t>
    </rPh>
    <rPh sb="13" eb="15">
      <t>クキザキ</t>
    </rPh>
    <rPh sb="15" eb="17">
      <t>チク</t>
    </rPh>
    <rPh sb="18" eb="19">
      <t>フク</t>
    </rPh>
    <phoneticPr fontId="8"/>
  </si>
  <si>
    <t>*　平成26年結果は、日本標準産業分類の第12回改定及び調査設計の大幅</t>
    <rPh sb="2" eb="4">
      <t>ヘイセイ</t>
    </rPh>
    <rPh sb="6" eb="7">
      <t>ネン</t>
    </rPh>
    <rPh sb="7" eb="9">
      <t>ケッカ</t>
    </rPh>
    <rPh sb="11" eb="13">
      <t>ニホン</t>
    </rPh>
    <rPh sb="13" eb="15">
      <t>ヒョウジュン</t>
    </rPh>
    <rPh sb="15" eb="17">
      <t>サンギョウ</t>
    </rPh>
    <rPh sb="17" eb="19">
      <t>ブンルイ</t>
    </rPh>
    <rPh sb="20" eb="21">
      <t>ダイ</t>
    </rPh>
    <rPh sb="23" eb="24">
      <t>カイ</t>
    </rPh>
    <rPh sb="24" eb="26">
      <t>カイテイ</t>
    </rPh>
    <rPh sb="26" eb="27">
      <t>オヨ</t>
    </rPh>
    <phoneticPr fontId="8"/>
  </si>
  <si>
    <t>　　変更を行ったことに伴い、前回実施の平成19年調査結果とは接続しない。</t>
  </si>
  <si>
    <t>※商業統計調査は、単独の調査としては平成26年商業統計調査をもって終了しました。平成27年以降のデータはなく平成26年のデータが最新となります。</t>
    <rPh sb="1" eb="5">
      <t>ショウギョウトウケイ</t>
    </rPh>
    <rPh sb="5" eb="7">
      <t>チョウサ</t>
    </rPh>
    <rPh sb="9" eb="11">
      <t>タンドク</t>
    </rPh>
    <rPh sb="12" eb="14">
      <t>チョウサ</t>
    </rPh>
    <rPh sb="18" eb="20">
      <t>ヘイセイ</t>
    </rPh>
    <rPh sb="22" eb="23">
      <t>ネン</t>
    </rPh>
    <rPh sb="23" eb="25">
      <t>ショウギョウ</t>
    </rPh>
    <rPh sb="25" eb="27">
      <t>トウケイ</t>
    </rPh>
    <rPh sb="27" eb="29">
      <t>チョウサ</t>
    </rPh>
    <rPh sb="33" eb="35">
      <t>シュウリョウ</t>
    </rPh>
    <rPh sb="40" eb="42">
      <t>ヘイセイ</t>
    </rPh>
    <rPh sb="44" eb="45">
      <t>ネン</t>
    </rPh>
    <rPh sb="45" eb="47">
      <t>イコウ</t>
    </rPh>
    <rPh sb="54" eb="56">
      <t>ヘイセイ</t>
    </rPh>
    <rPh sb="58" eb="59">
      <t>ネン</t>
    </rPh>
    <rPh sb="64" eb="66">
      <t>サイシン</t>
    </rPh>
    <phoneticPr fontId="8"/>
  </si>
  <si>
    <t>表２１　専兼業別・主副業別農家数及び経営耕地面積の推移</t>
    <rPh sb="0" eb="1">
      <t>ヒョウ</t>
    </rPh>
    <rPh sb="9" eb="10">
      <t>シュ</t>
    </rPh>
    <rPh sb="10" eb="12">
      <t>フクギョウ</t>
    </rPh>
    <rPh sb="12" eb="13">
      <t>ベツ</t>
    </rPh>
    <phoneticPr fontId="8"/>
  </si>
  <si>
    <t xml:space="preserve">              各年２月１日現在  （単位：戸、ｈａ、人）</t>
    <rPh sb="14" eb="15">
      <t>カク</t>
    </rPh>
    <rPh sb="28" eb="29">
      <t>コ</t>
    </rPh>
    <rPh sb="33" eb="34">
      <t>ニン</t>
    </rPh>
    <phoneticPr fontId="8"/>
  </si>
  <si>
    <t xml:space="preserve">       区分</t>
  </si>
  <si>
    <t>農           家           数</t>
  </si>
  <si>
    <t>総経営
耕地面積</t>
    <rPh sb="4" eb="6">
      <t>コウチ</t>
    </rPh>
    <rPh sb="6" eb="8">
      <t>メンセキ</t>
    </rPh>
    <phoneticPr fontId="8"/>
  </si>
  <si>
    <t>販　売　農　家</t>
    <rPh sb="0" eb="1">
      <t>ハン</t>
    </rPh>
    <rPh sb="2" eb="3">
      <t>バイ</t>
    </rPh>
    <rPh sb="4" eb="5">
      <t>ノウ</t>
    </rPh>
    <rPh sb="6" eb="7">
      <t>イエ</t>
    </rPh>
    <phoneticPr fontId="8"/>
  </si>
  <si>
    <t xml:space="preserve"> 年</t>
  </si>
  <si>
    <t>総     数</t>
    <phoneticPr fontId="8"/>
  </si>
  <si>
    <t>専業農家</t>
    <phoneticPr fontId="8"/>
  </si>
  <si>
    <t>第一種兼業農家</t>
    <phoneticPr fontId="8"/>
  </si>
  <si>
    <t>第二種兼業農家</t>
    <phoneticPr fontId="8"/>
  </si>
  <si>
    <t>主業農家</t>
    <rPh sb="0" eb="2">
      <t>シュギョウ</t>
    </rPh>
    <rPh sb="2" eb="4">
      <t>ノウカ</t>
    </rPh>
    <phoneticPr fontId="8"/>
  </si>
  <si>
    <t>準主業農家</t>
    <rPh sb="0" eb="1">
      <t>ジュン</t>
    </rPh>
    <rPh sb="1" eb="3">
      <t>シュギョウ</t>
    </rPh>
    <rPh sb="3" eb="5">
      <t>ノウカ</t>
    </rPh>
    <phoneticPr fontId="8"/>
  </si>
  <si>
    <t>副業的農家</t>
    <rPh sb="0" eb="3">
      <t>フクギョウテキ</t>
    </rPh>
    <rPh sb="3" eb="5">
      <t>ノウカ</t>
    </rPh>
    <phoneticPr fontId="8"/>
  </si>
  <si>
    <t>自給的農家</t>
    <phoneticPr fontId="8"/>
  </si>
  <si>
    <t>昭和５５年</t>
    <rPh sb="4" eb="5">
      <t>ネン</t>
    </rPh>
    <phoneticPr fontId="8"/>
  </si>
  <si>
    <t>昭和６０年</t>
    <rPh sb="4" eb="5">
      <t>ネン</t>
    </rPh>
    <phoneticPr fontId="8"/>
  </si>
  <si>
    <t>平成  ２年</t>
    <rPh sb="5" eb="6">
      <t>ネン</t>
    </rPh>
    <phoneticPr fontId="8"/>
  </si>
  <si>
    <t>平成  ７年</t>
    <rPh sb="5" eb="6">
      <t>ネン</t>
    </rPh>
    <phoneticPr fontId="8"/>
  </si>
  <si>
    <t>平成１２年</t>
    <rPh sb="4" eb="5">
      <t>ネン</t>
    </rPh>
    <phoneticPr fontId="8"/>
  </si>
  <si>
    <t>平成１７年</t>
    <rPh sb="4" eb="5">
      <t>ネン</t>
    </rPh>
    <phoneticPr fontId="8"/>
  </si>
  <si>
    <t>平成２２年</t>
    <rPh sb="4" eb="5">
      <t>ネン</t>
    </rPh>
    <phoneticPr fontId="8"/>
  </si>
  <si>
    <t>令和　２年</t>
    <rPh sb="0" eb="2">
      <t>レイワ</t>
    </rPh>
    <rPh sb="4" eb="5">
      <t>ネン</t>
    </rPh>
    <phoneticPr fontId="8"/>
  </si>
  <si>
    <t>資料：農林業センサス結果報告書及び茨城農林業基本調査結果報告書</t>
    <rPh sb="0" eb="2">
      <t>シリョウ</t>
    </rPh>
    <rPh sb="3" eb="6">
      <t>ノウリンギョウ</t>
    </rPh>
    <rPh sb="10" eb="12">
      <t>ケッカ</t>
    </rPh>
    <rPh sb="12" eb="15">
      <t>ホウコクショ</t>
    </rPh>
    <rPh sb="15" eb="16">
      <t>オヨ</t>
    </rPh>
    <rPh sb="17" eb="19">
      <t>イバラキ</t>
    </rPh>
    <rPh sb="19" eb="22">
      <t>ノウリンギョウ</t>
    </rPh>
    <rPh sb="22" eb="24">
      <t>キホン</t>
    </rPh>
    <rPh sb="24" eb="26">
      <t>チョウサ</t>
    </rPh>
    <rPh sb="26" eb="28">
      <t>ケッカ</t>
    </rPh>
    <rPh sb="28" eb="31">
      <t>ホウコクショ</t>
    </rPh>
    <phoneticPr fontId="8"/>
  </si>
  <si>
    <t>※　自給的農家数の調査は平成２年以降に始まったため、昭和55年、60年は空欄。専兼業別農家数は農家総数の内訳。</t>
    <rPh sb="39" eb="46">
      <t>センケンギョウベツノウカスウ</t>
    </rPh>
    <rPh sb="47" eb="49">
      <t>ノウカ</t>
    </rPh>
    <rPh sb="49" eb="51">
      <t>ソウスウ</t>
    </rPh>
    <rPh sb="52" eb="54">
      <t>ウチワケ</t>
    </rPh>
    <phoneticPr fontId="8"/>
  </si>
  <si>
    <t>※　平成２年・７年は専兼業別農家数は総農家数の内訳で、自給的農家数を抜いたものがなかったため、第二種兼業農家から</t>
    <rPh sb="5" eb="6">
      <t>ネン</t>
    </rPh>
    <rPh sb="8" eb="9">
      <t>ネン</t>
    </rPh>
    <rPh sb="34" eb="35">
      <t>ヌ</t>
    </rPh>
    <phoneticPr fontId="8"/>
  </si>
  <si>
    <t>　　 自給的農家数を除いている。</t>
    <phoneticPr fontId="8"/>
  </si>
  <si>
    <t>※　平成７年より主副業別分類統計が開始。主副業別農家数も総農家数の内訳で自給的農家数を抜いたものがなく掲載していない。</t>
    <rPh sb="8" eb="9">
      <t>シュ</t>
    </rPh>
    <rPh sb="9" eb="11">
      <t>フクギョウ</t>
    </rPh>
    <rPh sb="11" eb="12">
      <t>ベツ</t>
    </rPh>
    <rPh sb="12" eb="14">
      <t>ブンルイ</t>
    </rPh>
    <rPh sb="14" eb="16">
      <t>トウケイ</t>
    </rPh>
    <rPh sb="17" eb="19">
      <t>カイシ</t>
    </rPh>
    <rPh sb="20" eb="27">
      <t>シュフクギョウベツノウカスウ</t>
    </rPh>
    <rPh sb="28" eb="29">
      <t>ソウ</t>
    </rPh>
    <rPh sb="29" eb="31">
      <t>ノウカ</t>
    </rPh>
    <rPh sb="31" eb="32">
      <t>スウ</t>
    </rPh>
    <rPh sb="33" eb="35">
      <t>ウチワケ</t>
    </rPh>
    <rPh sb="43" eb="44">
      <t>ヌ</t>
    </rPh>
    <rPh sb="51" eb="53">
      <t>ケイサイ</t>
    </rPh>
    <phoneticPr fontId="8"/>
  </si>
  <si>
    <t>※　総経営農家面積は、昭和55年から平成7年までと令和２年は総農家、平成12年から平成27年は販売農家の面積。</t>
    <rPh sb="2" eb="3">
      <t>ソウ</t>
    </rPh>
    <rPh sb="3" eb="5">
      <t>ケイエイ</t>
    </rPh>
    <rPh sb="5" eb="7">
      <t>ノウカ</t>
    </rPh>
    <rPh sb="7" eb="9">
      <t>メンセキ</t>
    </rPh>
    <rPh sb="11" eb="13">
      <t>ショウワ</t>
    </rPh>
    <rPh sb="15" eb="16">
      <t>ネン</t>
    </rPh>
    <rPh sb="18" eb="20">
      <t>ヘイセイ</t>
    </rPh>
    <rPh sb="21" eb="22">
      <t>ネン</t>
    </rPh>
    <rPh sb="25" eb="27">
      <t>レイワ</t>
    </rPh>
    <rPh sb="28" eb="29">
      <t>ネン</t>
    </rPh>
    <rPh sb="30" eb="31">
      <t>ソウ</t>
    </rPh>
    <rPh sb="31" eb="33">
      <t>ノウカ</t>
    </rPh>
    <rPh sb="34" eb="36">
      <t>ヘイセイ</t>
    </rPh>
    <rPh sb="38" eb="39">
      <t>ネン</t>
    </rPh>
    <rPh sb="41" eb="43">
      <t>ヘイセイ</t>
    </rPh>
    <rPh sb="45" eb="46">
      <t>ネン</t>
    </rPh>
    <rPh sb="47" eb="49">
      <t>ハンバイ</t>
    </rPh>
    <rPh sb="49" eb="51">
      <t>ノウカ</t>
    </rPh>
    <rPh sb="52" eb="54">
      <t>メンセキ</t>
    </rPh>
    <phoneticPr fontId="8"/>
  </si>
  <si>
    <t>※　専業兼業別分類は令和２年から廃止。令和２年の主副業別分類は、販売農家を単位とした統計がなく、</t>
    <rPh sb="2" eb="4">
      <t>センギョウ</t>
    </rPh>
    <rPh sb="4" eb="6">
      <t>ケンギョウ</t>
    </rPh>
    <rPh sb="6" eb="7">
      <t>ベツ</t>
    </rPh>
    <rPh sb="7" eb="9">
      <t>ブンルイ</t>
    </rPh>
    <rPh sb="16" eb="18">
      <t>ハイシ</t>
    </rPh>
    <rPh sb="19" eb="21">
      <t>レイワ</t>
    </rPh>
    <rPh sb="22" eb="23">
      <t>ネン</t>
    </rPh>
    <rPh sb="28" eb="30">
      <t>ブンルイ</t>
    </rPh>
    <rPh sb="31" eb="33">
      <t>ハンバイ</t>
    </rPh>
    <rPh sb="33" eb="35">
      <t>ノウカ</t>
    </rPh>
    <rPh sb="37" eb="39">
      <t>タンイ</t>
    </rPh>
    <rPh sb="42" eb="44">
      <t>トウケイ</t>
    </rPh>
    <phoneticPr fontId="8"/>
  </si>
  <si>
    <t>　   個人経営体の統計を載せている。</t>
    <phoneticPr fontId="8"/>
  </si>
  <si>
    <t xml:space="preserve"> ◎ 販売農家：経営耕地面積が30アール以上又は農産物販売金額が50万円以上の農家をいう。</t>
    <rPh sb="3" eb="5">
      <t>ハンバイ</t>
    </rPh>
    <rPh sb="5" eb="7">
      <t>ノウカ</t>
    </rPh>
    <phoneticPr fontId="8"/>
  </si>
  <si>
    <t xml:space="preserve"> ◎ 自給的農家：経営耕地面積が30アール未満かつ農産物販売金額が50万円未満の農家をいう。</t>
    <phoneticPr fontId="8"/>
  </si>
  <si>
    <t xml:space="preserve"> ◎ 専業農家：世帯員の中に兼業従事者（１年間に30日以上雇用兼業に従事した者又は</t>
    <rPh sb="3" eb="5">
      <t>センギョウ</t>
    </rPh>
    <rPh sb="5" eb="7">
      <t>ノウカ</t>
    </rPh>
    <rPh sb="8" eb="11">
      <t>セタイイン</t>
    </rPh>
    <rPh sb="12" eb="13">
      <t>ナカ</t>
    </rPh>
    <rPh sb="14" eb="16">
      <t>ケンギョウ</t>
    </rPh>
    <rPh sb="16" eb="19">
      <t>ジュウジシャ</t>
    </rPh>
    <rPh sb="21" eb="23">
      <t>ネンカン</t>
    </rPh>
    <rPh sb="26" eb="27">
      <t>ニチ</t>
    </rPh>
    <rPh sb="27" eb="29">
      <t>イジョウ</t>
    </rPh>
    <rPh sb="29" eb="31">
      <t>コヨウ</t>
    </rPh>
    <rPh sb="31" eb="33">
      <t>ケンギョウ</t>
    </rPh>
    <rPh sb="34" eb="36">
      <t>ジュウジ</t>
    </rPh>
    <rPh sb="38" eb="39">
      <t>モノ</t>
    </rPh>
    <rPh sb="39" eb="40">
      <t>マタ</t>
    </rPh>
    <phoneticPr fontId="8"/>
  </si>
  <si>
    <t xml:space="preserve">   　　　　　　　　１年間に販売金額15万円以上ある自営業に従事した者）が１人もいない農家をいう。</t>
    <rPh sb="12" eb="14">
      <t>ネンカン</t>
    </rPh>
    <rPh sb="15" eb="17">
      <t>ハンバイ</t>
    </rPh>
    <rPh sb="17" eb="19">
      <t>キンガク</t>
    </rPh>
    <rPh sb="21" eb="23">
      <t>マンエン</t>
    </rPh>
    <rPh sb="23" eb="25">
      <t>イジョウ</t>
    </rPh>
    <rPh sb="27" eb="30">
      <t>ジエイギョウ</t>
    </rPh>
    <rPh sb="31" eb="33">
      <t>ジュウジ</t>
    </rPh>
    <rPh sb="35" eb="36">
      <t>モノ</t>
    </rPh>
    <rPh sb="39" eb="40">
      <t>ニン</t>
    </rPh>
    <rPh sb="44" eb="46">
      <t>ノウカ</t>
    </rPh>
    <phoneticPr fontId="8"/>
  </si>
  <si>
    <t xml:space="preserve"> ◎ 兼業農家：世帯員の中に兼業従事者が１人以上いる農家をいう。</t>
    <rPh sb="3" eb="5">
      <t>ケンギョウ</t>
    </rPh>
    <rPh sb="5" eb="7">
      <t>ノウカ</t>
    </rPh>
    <rPh sb="8" eb="11">
      <t>セタイイン</t>
    </rPh>
    <rPh sb="12" eb="13">
      <t>ナカ</t>
    </rPh>
    <rPh sb="14" eb="16">
      <t>ケンギョウ</t>
    </rPh>
    <rPh sb="16" eb="19">
      <t>ジュウジシャ</t>
    </rPh>
    <rPh sb="21" eb="22">
      <t>ニン</t>
    </rPh>
    <rPh sb="22" eb="24">
      <t>イジョウ</t>
    </rPh>
    <rPh sb="26" eb="28">
      <t>ノウカ</t>
    </rPh>
    <phoneticPr fontId="8"/>
  </si>
  <si>
    <t xml:space="preserve"> 　              　・第１種兼業農家：農業所得を主とする兼業農家をいう。</t>
    <rPh sb="18" eb="21">
      <t>ダイイッシュ</t>
    </rPh>
    <rPh sb="21" eb="23">
      <t>ケンギョウ</t>
    </rPh>
    <rPh sb="23" eb="25">
      <t>ノウカ</t>
    </rPh>
    <rPh sb="26" eb="28">
      <t>ノウギョウ</t>
    </rPh>
    <rPh sb="28" eb="30">
      <t>ショトク</t>
    </rPh>
    <rPh sb="31" eb="32">
      <t>シュ</t>
    </rPh>
    <rPh sb="35" eb="37">
      <t>ケンギョウ</t>
    </rPh>
    <rPh sb="37" eb="39">
      <t>ノウカ</t>
    </rPh>
    <phoneticPr fontId="8"/>
  </si>
  <si>
    <t xml:space="preserve">               　　・第２種兼業農家：農業所得を従とする兼業農家をいう。</t>
    <rPh sb="18" eb="19">
      <t>ダイ</t>
    </rPh>
    <rPh sb="20" eb="21">
      <t>シュ</t>
    </rPh>
    <rPh sb="21" eb="23">
      <t>ケンギョウ</t>
    </rPh>
    <rPh sb="23" eb="25">
      <t>ノウカ</t>
    </rPh>
    <rPh sb="26" eb="28">
      <t>ノウギョウ</t>
    </rPh>
    <rPh sb="28" eb="30">
      <t>ショトク</t>
    </rPh>
    <rPh sb="31" eb="32">
      <t>ジュウ</t>
    </rPh>
    <rPh sb="35" eb="37">
      <t>ケンギョウ</t>
    </rPh>
    <rPh sb="37" eb="39">
      <t>ノウカ</t>
    </rPh>
    <phoneticPr fontId="8"/>
  </si>
  <si>
    <t xml:space="preserve"> ◎ 主副業別分類：農業所得と農業労働力の状況を組み合わせて農業生産の担い手農家をより鮮明に析出する農家分類。</t>
    <rPh sb="3" eb="4">
      <t>シュ</t>
    </rPh>
    <rPh sb="4" eb="6">
      <t>フクギョウ</t>
    </rPh>
    <rPh sb="6" eb="7">
      <t>ベツ</t>
    </rPh>
    <rPh sb="7" eb="9">
      <t>ブンルイ</t>
    </rPh>
    <phoneticPr fontId="8"/>
  </si>
  <si>
    <t>　　　　　　　　　　　　 1995年農林業センサスから採用されている。</t>
    <phoneticPr fontId="8"/>
  </si>
  <si>
    <t xml:space="preserve"> ◎ 主業農家：農業所得が主（農家所得の50％以上が農業所得）で、65歳未満の農業従事60日以上の者がいる農家をいう。</t>
    <phoneticPr fontId="8"/>
  </si>
  <si>
    <t xml:space="preserve"> ◎ 準主業農家：農外所得が主（農家所得の50％未満が農業所得）で、65歳未満の農業従事60日以上の者がいる農家をいう。</t>
    <rPh sb="24" eb="26">
      <t>ミマン</t>
    </rPh>
    <phoneticPr fontId="8"/>
  </si>
  <si>
    <t xml:space="preserve"> ◎ 副業的農家：65歳未満の農業従事60日以上の者がいない農家をいう。</t>
    <phoneticPr fontId="8"/>
  </si>
  <si>
    <t xml:space="preserve"> ◎ 個人経営体：農業経営体のうち世帯単位で事業を行う者であり、１戸１法人を除く。</t>
    <rPh sb="3" eb="5">
      <t>コジン</t>
    </rPh>
    <rPh sb="5" eb="8">
      <t>ケイエイタイ</t>
    </rPh>
    <phoneticPr fontId="8"/>
  </si>
  <si>
    <t>表２２　地区別農家数及び経営耕地面積の推移</t>
    <rPh sb="0" eb="1">
      <t>ヒョウ</t>
    </rPh>
    <rPh sb="4" eb="6">
      <t>チク</t>
    </rPh>
    <phoneticPr fontId="8"/>
  </si>
  <si>
    <t xml:space="preserve">              各年２月１日現在  （単位：戸、ｈａ）</t>
    <rPh sb="14" eb="15">
      <t>カク</t>
    </rPh>
    <rPh sb="28" eb="29">
      <t>コ</t>
    </rPh>
    <phoneticPr fontId="8"/>
  </si>
  <si>
    <t>地区名</t>
    <rPh sb="0" eb="3">
      <t>チクメイ</t>
    </rPh>
    <phoneticPr fontId="8"/>
  </si>
  <si>
    <t>区分</t>
    <phoneticPr fontId="8"/>
  </si>
  <si>
    <t>総経営耕地面積</t>
    <rPh sb="3" eb="5">
      <t>コウチ</t>
    </rPh>
    <rPh sb="5" eb="7">
      <t>メンセキ</t>
    </rPh>
    <phoneticPr fontId="8"/>
  </si>
  <si>
    <t>販　売　農　家　数</t>
    <rPh sb="0" eb="1">
      <t>ハン</t>
    </rPh>
    <rPh sb="2" eb="3">
      <t>バイ</t>
    </rPh>
    <rPh sb="4" eb="5">
      <t>ノウ</t>
    </rPh>
    <rPh sb="6" eb="7">
      <t>イエ</t>
    </rPh>
    <rPh sb="8" eb="9">
      <t>スウ</t>
    </rPh>
    <phoneticPr fontId="8"/>
  </si>
  <si>
    <t>自給的
農家</t>
    <phoneticPr fontId="8"/>
  </si>
  <si>
    <t>主業農家</t>
    <phoneticPr fontId="8"/>
  </si>
  <si>
    <t>準主業農家</t>
    <phoneticPr fontId="8"/>
  </si>
  <si>
    <t>副業的農家</t>
    <phoneticPr fontId="8"/>
  </si>
  <si>
    <t>資料：農林業センサス結果報告書及び茨城農林業基本調査結果報告書</t>
  </si>
  <si>
    <t>※　平成７年より主副業別分類統計が開始。主副業別農家数も総農家数の内訳で自給的農家数を抜いたものがなく、掲載していない。</t>
    <rPh sb="8" eb="9">
      <t>シュ</t>
    </rPh>
    <rPh sb="9" eb="11">
      <t>フクギョウ</t>
    </rPh>
    <rPh sb="11" eb="12">
      <t>ベツ</t>
    </rPh>
    <rPh sb="12" eb="14">
      <t>ブンルイ</t>
    </rPh>
    <rPh sb="14" eb="16">
      <t>トウケイ</t>
    </rPh>
    <rPh sb="17" eb="19">
      <t>カイシ</t>
    </rPh>
    <rPh sb="20" eb="27">
      <t>シュフクギョウベツノウカスウ</t>
    </rPh>
    <rPh sb="28" eb="29">
      <t>ソウ</t>
    </rPh>
    <rPh sb="29" eb="31">
      <t>ノウカ</t>
    </rPh>
    <rPh sb="31" eb="32">
      <t>スウ</t>
    </rPh>
    <rPh sb="33" eb="35">
      <t>ウチワケ</t>
    </rPh>
    <rPh sb="43" eb="44">
      <t>ヌ</t>
    </rPh>
    <rPh sb="52" eb="54">
      <t>ケイサイ</t>
    </rPh>
    <phoneticPr fontId="8"/>
  </si>
  <si>
    <t>※　総経営農家面積は、平成２年、7年、令和２年は総農家の面積、平成12年から平成27年は販売農家の面積。</t>
    <rPh sb="2" eb="3">
      <t>ソウ</t>
    </rPh>
    <rPh sb="3" eb="5">
      <t>ケイエイ</t>
    </rPh>
    <rPh sb="5" eb="7">
      <t>ノウカ</t>
    </rPh>
    <rPh sb="7" eb="9">
      <t>メンセキ</t>
    </rPh>
    <rPh sb="11" eb="13">
      <t>ヘイセイ</t>
    </rPh>
    <rPh sb="14" eb="15">
      <t>ネン</t>
    </rPh>
    <rPh sb="17" eb="18">
      <t>ネン</t>
    </rPh>
    <rPh sb="19" eb="21">
      <t>レイワ</t>
    </rPh>
    <rPh sb="22" eb="23">
      <t>ネン</t>
    </rPh>
    <rPh sb="24" eb="25">
      <t>ソウ</t>
    </rPh>
    <rPh sb="25" eb="27">
      <t>ノウカ</t>
    </rPh>
    <rPh sb="28" eb="30">
      <t>メンセキ</t>
    </rPh>
    <rPh sb="31" eb="33">
      <t>ヘイセイ</t>
    </rPh>
    <rPh sb="35" eb="36">
      <t>ネン</t>
    </rPh>
    <rPh sb="38" eb="40">
      <t>ヘイセイ</t>
    </rPh>
    <rPh sb="42" eb="43">
      <t>ネン</t>
    </rPh>
    <rPh sb="44" eb="46">
      <t>ハンバイ</t>
    </rPh>
    <rPh sb="46" eb="48">
      <t>ノウカ</t>
    </rPh>
    <rPh sb="49" eb="51">
      <t>メンセキ</t>
    </rPh>
    <phoneticPr fontId="8"/>
  </si>
  <si>
    <t>※　専業兼業別分類は令和２年から廃止。令和２年の主副業別分類は、販売農家を単位とした統計がなく、個人経営体の統計を載せている。</t>
    <rPh sb="2" eb="4">
      <t>センギョウ</t>
    </rPh>
    <rPh sb="4" eb="6">
      <t>ケンギョウ</t>
    </rPh>
    <rPh sb="6" eb="7">
      <t>ベツ</t>
    </rPh>
    <rPh sb="7" eb="9">
      <t>ブンルイ</t>
    </rPh>
    <rPh sb="16" eb="18">
      <t>ハイシ</t>
    </rPh>
    <rPh sb="19" eb="21">
      <t>レイワ</t>
    </rPh>
    <rPh sb="22" eb="23">
      <t>ネン</t>
    </rPh>
    <rPh sb="28" eb="30">
      <t>ブンルイ</t>
    </rPh>
    <rPh sb="31" eb="33">
      <t>ハンバイ</t>
    </rPh>
    <rPh sb="33" eb="35">
      <t>ノウカ</t>
    </rPh>
    <rPh sb="37" eb="39">
      <t>タンイ</t>
    </rPh>
    <rPh sb="42" eb="44">
      <t>トウケイ</t>
    </rPh>
    <rPh sb="47" eb="49">
      <t>コジン</t>
    </rPh>
    <rPh sb="49" eb="52">
      <t>ケイエイタイ</t>
    </rPh>
    <rPh sb="53" eb="55">
      <t>トウケイ</t>
    </rPh>
    <rPh sb="56" eb="57">
      <t>ノ</t>
    </rPh>
    <phoneticPr fontId="8"/>
  </si>
  <si>
    <t>表23　経営耕地の状況（経営耕地、うち所有、うち借入）（総数）</t>
    <rPh sb="0" eb="1">
      <t>ヒョウ</t>
    </rPh>
    <phoneticPr fontId="34"/>
  </si>
  <si>
    <t>単位：経営体、a</t>
    <phoneticPr fontId="34"/>
  </si>
  <si>
    <t>経営耕地
の あ る
経 営 体</t>
  </si>
  <si>
    <t>面　積</t>
  </si>
  <si>
    <t>うち所有している耕地</t>
  </si>
  <si>
    <t>うち借入している耕地</t>
  </si>
  <si>
    <t>経営体数</t>
  </si>
  <si>
    <t>田</t>
  </si>
  <si>
    <t>畑（樹園地を除く）</t>
    <phoneticPr fontId="34"/>
  </si>
  <si>
    <t>樹園地</t>
    <phoneticPr fontId="34"/>
  </si>
  <si>
    <t>田に作付けた作物別面積</t>
  </si>
  <si>
    <t>水　　稲</t>
  </si>
  <si>
    <t>小　　麦</t>
  </si>
  <si>
    <t>大　　豆</t>
  </si>
  <si>
    <t>左記以外の雑穀・豆類等</t>
  </si>
  <si>
    <t>畑のうち牧草専用地</t>
  </si>
  <si>
    <t>資料：2020年農林業センサス結果報告書</t>
    <rPh sb="0" eb="2">
      <t>シリョウ</t>
    </rPh>
    <rPh sb="17" eb="20">
      <t>ホウコクショ</t>
    </rPh>
    <phoneticPr fontId="34"/>
  </si>
  <si>
    <t>表２４　経営耕地面積規模別農家数の推移</t>
    <rPh sb="0" eb="1">
      <t>ヒョウ</t>
    </rPh>
    <phoneticPr fontId="8"/>
  </si>
  <si>
    <t>各年２月１日現在 (単位：戸）</t>
  </si>
  <si>
    <t>総数</t>
    <phoneticPr fontId="8"/>
  </si>
  <si>
    <t>経営耕地面積なし</t>
    <rPh sb="0" eb="2">
      <t>ケイエイ</t>
    </rPh>
    <rPh sb="2" eb="4">
      <t>コウチ</t>
    </rPh>
    <rPh sb="4" eb="6">
      <t>メンセキ</t>
    </rPh>
    <phoneticPr fontId="8"/>
  </si>
  <si>
    <t>30ａ未満</t>
    <phoneticPr fontId="8"/>
  </si>
  <si>
    <t>500a以上</t>
    <rPh sb="4" eb="6">
      <t>イジョウ</t>
    </rPh>
    <phoneticPr fontId="8"/>
  </si>
  <si>
    <t>～</t>
    <phoneticPr fontId="8"/>
  </si>
  <si>
    <t>年</t>
    <phoneticPr fontId="8"/>
  </si>
  <si>
    <t>50a</t>
    <phoneticPr fontId="8"/>
  </si>
  <si>
    <t>100a</t>
    <phoneticPr fontId="8"/>
  </si>
  <si>
    <t>150a</t>
    <phoneticPr fontId="8"/>
  </si>
  <si>
    <t>200a</t>
    <phoneticPr fontId="8"/>
  </si>
  <si>
    <t>300a</t>
    <phoneticPr fontId="8"/>
  </si>
  <si>
    <t>500a</t>
    <phoneticPr fontId="8"/>
  </si>
  <si>
    <t>昭　和　６　０　年</t>
    <phoneticPr fontId="8"/>
  </si>
  <si>
    <t>平　成　　　２　年</t>
    <phoneticPr fontId="8"/>
  </si>
  <si>
    <t>平　成　　　７　年</t>
    <phoneticPr fontId="8"/>
  </si>
  <si>
    <t>平　成　１　２　年</t>
    <phoneticPr fontId="8"/>
  </si>
  <si>
    <t>平　成　１　７　年</t>
    <phoneticPr fontId="8"/>
  </si>
  <si>
    <t>平　成　２　２　年</t>
    <rPh sb="0" eb="1">
      <t>ヒラ</t>
    </rPh>
    <rPh sb="2" eb="3">
      <t>シゲル</t>
    </rPh>
    <rPh sb="8" eb="9">
      <t>ネン</t>
    </rPh>
    <phoneticPr fontId="8"/>
  </si>
  <si>
    <t>平　成　２　７　年</t>
    <rPh sb="8" eb="9">
      <t>ネン</t>
    </rPh>
    <phoneticPr fontId="8"/>
  </si>
  <si>
    <t>平成17年以降は自給的農家を含まない。</t>
    <phoneticPr fontId="8"/>
  </si>
  <si>
    <t>資料 ：  農林業センサス結果報告書</t>
    <phoneticPr fontId="8"/>
  </si>
  <si>
    <t>300a以上</t>
    <rPh sb="4" eb="6">
      <t>イジョウ</t>
    </rPh>
    <phoneticPr fontId="8"/>
  </si>
  <si>
    <t>平成２７年構成比（％）</t>
    <rPh sb="5" eb="8">
      <t>コウセイヒ</t>
    </rPh>
    <phoneticPr fontId="8"/>
  </si>
  <si>
    <t>　    農　 　　　家 ：調査日現在の経営耕地面積が10a以上の農業を営む世帯、又は経営耕地面積が10ａ</t>
    <rPh sb="41" eb="42">
      <t>マタ</t>
    </rPh>
    <phoneticPr fontId="8"/>
  </si>
  <si>
    <t>　　　　　　　　　 　 未満であっても、調査期日前１年間の農作物販売額が15万円以上あった世帯（例外規定</t>
    <phoneticPr fontId="8"/>
  </si>
  <si>
    <t>　　　　　　　　　 　 農家）をいう。</t>
    <phoneticPr fontId="8"/>
  </si>
  <si>
    <t>　　　自給的農家：調査日現在の経営耕地面積が30a未満かつ農産物販売金額が年間50万円未満の</t>
    <rPh sb="3" eb="6">
      <t>ジキュウテキ</t>
    </rPh>
    <rPh sb="6" eb="8">
      <t>ノウカ</t>
    </rPh>
    <rPh sb="9" eb="12">
      <t>チョウサビ</t>
    </rPh>
    <rPh sb="12" eb="14">
      <t>ゲンザイ</t>
    </rPh>
    <rPh sb="15" eb="17">
      <t>ケイエイ</t>
    </rPh>
    <rPh sb="17" eb="19">
      <t>コウチ</t>
    </rPh>
    <rPh sb="19" eb="21">
      <t>メンセキ</t>
    </rPh>
    <rPh sb="25" eb="27">
      <t>ミマン</t>
    </rPh>
    <rPh sb="29" eb="32">
      <t>ノウサンブツ</t>
    </rPh>
    <rPh sb="32" eb="34">
      <t>ハンバイ</t>
    </rPh>
    <rPh sb="34" eb="36">
      <t>キンガク</t>
    </rPh>
    <rPh sb="37" eb="39">
      <t>ネンカン</t>
    </rPh>
    <rPh sb="41" eb="43">
      <t>マンエン</t>
    </rPh>
    <rPh sb="43" eb="45">
      <t>ミマン</t>
    </rPh>
    <phoneticPr fontId="8"/>
  </si>
  <si>
    <t>　　　　　　　　　　　農家をいう。</t>
    <rPh sb="11" eb="13">
      <t>ノウカ</t>
    </rPh>
    <phoneticPr fontId="8"/>
  </si>
  <si>
    <t>表２５　市内総生産及び市民所得</t>
    <rPh sb="0" eb="1">
      <t>ヒョウ</t>
    </rPh>
    <rPh sb="4" eb="6">
      <t>シナイ</t>
    </rPh>
    <rPh sb="6" eb="9">
      <t>ソウセイサン</t>
    </rPh>
    <rPh sb="9" eb="10">
      <t>オヨ</t>
    </rPh>
    <rPh sb="11" eb="13">
      <t>シミン</t>
    </rPh>
    <rPh sb="13" eb="15">
      <t>ショトク</t>
    </rPh>
    <phoneticPr fontId="8"/>
  </si>
  <si>
    <t>数値は単位未満を四捨五入。総数と内訳の和が一致しない場合がある</t>
    <phoneticPr fontId="8"/>
  </si>
  <si>
    <t>市内総生産</t>
    <phoneticPr fontId="8"/>
  </si>
  <si>
    <t>実数（百万円）</t>
    <rPh sb="0" eb="1">
      <t>ジツ</t>
    </rPh>
    <rPh sb="1" eb="2">
      <t>スウ</t>
    </rPh>
    <rPh sb="3" eb="5">
      <t>ヒャクマン</t>
    </rPh>
    <rPh sb="5" eb="6">
      <t>エン</t>
    </rPh>
    <phoneticPr fontId="8"/>
  </si>
  <si>
    <t>構成比（%)</t>
    <rPh sb="0" eb="3">
      <t>コウセイヒ</t>
    </rPh>
    <phoneticPr fontId="8"/>
  </si>
  <si>
    <t>区分</t>
    <rPh sb="0" eb="2">
      <t>クブン</t>
    </rPh>
    <phoneticPr fontId="8"/>
  </si>
  <si>
    <t>平成29年度(2017)</t>
    <rPh sb="0" eb="2">
      <t>ヘイセイ</t>
    </rPh>
    <rPh sb="4" eb="6">
      <t>ネンド</t>
    </rPh>
    <phoneticPr fontId="8"/>
  </si>
  <si>
    <t>平成30年度(2018)</t>
    <rPh sb="0" eb="2">
      <t>ヘイセイ</t>
    </rPh>
    <rPh sb="4" eb="6">
      <t>ネンド</t>
    </rPh>
    <phoneticPr fontId="8"/>
  </si>
  <si>
    <t>令和元年度(2019)</t>
    <rPh sb="0" eb="2">
      <t>レイワ</t>
    </rPh>
    <rPh sb="2" eb="4">
      <t>ガンネン</t>
    </rPh>
    <rPh sb="4" eb="5">
      <t>ド</t>
    </rPh>
    <phoneticPr fontId="8"/>
  </si>
  <si>
    <t>平成30年度(2018)</t>
    <rPh sb="4" eb="6">
      <t>ネンド</t>
    </rPh>
    <phoneticPr fontId="8"/>
  </si>
  <si>
    <t>市内総生産（名目）(１)＋(２)－(３)</t>
    <rPh sb="0" eb="2">
      <t>シナイ</t>
    </rPh>
    <rPh sb="2" eb="5">
      <t>ソウセイサン</t>
    </rPh>
    <rPh sb="6" eb="8">
      <t>メイモク</t>
    </rPh>
    <phoneticPr fontId="8"/>
  </si>
  <si>
    <t>農林水産業</t>
    <rPh sb="0" eb="2">
      <t>ノウリン</t>
    </rPh>
    <rPh sb="2" eb="5">
      <t>スイサンギョウ</t>
    </rPh>
    <phoneticPr fontId="8"/>
  </si>
  <si>
    <t>　　　農業</t>
    <rPh sb="3" eb="5">
      <t>ノウギョウ</t>
    </rPh>
    <phoneticPr fontId="8"/>
  </si>
  <si>
    <t>　　　林業</t>
    <rPh sb="3" eb="5">
      <t>リンギョウ</t>
    </rPh>
    <phoneticPr fontId="8"/>
  </si>
  <si>
    <t>　　　水産業</t>
    <rPh sb="3" eb="6">
      <t>スイサンギョウ</t>
    </rPh>
    <phoneticPr fontId="8"/>
  </si>
  <si>
    <t>鉱業</t>
    <rPh sb="0" eb="2">
      <t>コウギョウ</t>
    </rPh>
    <phoneticPr fontId="8"/>
  </si>
  <si>
    <t>製造業</t>
    <rPh sb="0" eb="3">
      <t>セイゾウギョウ</t>
    </rPh>
    <phoneticPr fontId="8"/>
  </si>
  <si>
    <t>電気・ガス・水道・廃棄物処理業</t>
    <rPh sb="0" eb="2">
      <t>デンキ</t>
    </rPh>
    <rPh sb="6" eb="8">
      <t>スイドウ</t>
    </rPh>
    <rPh sb="9" eb="12">
      <t>ハイキブツ</t>
    </rPh>
    <rPh sb="12" eb="14">
      <t>ショリ</t>
    </rPh>
    <rPh sb="14" eb="15">
      <t>ギョウ</t>
    </rPh>
    <phoneticPr fontId="8"/>
  </si>
  <si>
    <t>建設業</t>
    <rPh sb="0" eb="3">
      <t>ケンセツギョウ</t>
    </rPh>
    <phoneticPr fontId="8"/>
  </si>
  <si>
    <t>卸売・小売業</t>
    <rPh sb="0" eb="2">
      <t>オロシウ</t>
    </rPh>
    <rPh sb="3" eb="6">
      <t>コウリギョウ</t>
    </rPh>
    <phoneticPr fontId="8"/>
  </si>
  <si>
    <t>運輸・郵便業</t>
    <rPh sb="3" eb="5">
      <t>ユウビン</t>
    </rPh>
    <phoneticPr fontId="8"/>
  </si>
  <si>
    <t>宿泊・飲食・サービス業</t>
    <rPh sb="0" eb="2">
      <t>シュクハク</t>
    </rPh>
    <rPh sb="3" eb="5">
      <t>インショク</t>
    </rPh>
    <rPh sb="10" eb="11">
      <t>ギョウ</t>
    </rPh>
    <phoneticPr fontId="8"/>
  </si>
  <si>
    <t>情報通信業</t>
    <rPh sb="0" eb="2">
      <t>ジョウホウ</t>
    </rPh>
    <rPh sb="2" eb="5">
      <t>ツウシンギョウ</t>
    </rPh>
    <phoneticPr fontId="8"/>
  </si>
  <si>
    <t>金融・保険業</t>
    <rPh sb="0" eb="2">
      <t>キンユウ</t>
    </rPh>
    <rPh sb="3" eb="6">
      <t>ホケンギョウ</t>
    </rPh>
    <phoneticPr fontId="8"/>
  </si>
  <si>
    <t>不動産業</t>
    <rPh sb="0" eb="3">
      <t>フドウサン</t>
    </rPh>
    <rPh sb="3" eb="4">
      <t>ギョウ</t>
    </rPh>
    <phoneticPr fontId="8"/>
  </si>
  <si>
    <t>専門・科学技術業務支援サービス業</t>
    <rPh sb="0" eb="2">
      <t>センモン</t>
    </rPh>
    <rPh sb="3" eb="5">
      <t>カガク</t>
    </rPh>
    <rPh sb="5" eb="7">
      <t>ギジュツ</t>
    </rPh>
    <rPh sb="7" eb="9">
      <t>ギョウム</t>
    </rPh>
    <rPh sb="9" eb="11">
      <t>シエン</t>
    </rPh>
    <rPh sb="15" eb="16">
      <t>ギョウ</t>
    </rPh>
    <phoneticPr fontId="8"/>
  </si>
  <si>
    <t>公務</t>
    <rPh sb="0" eb="2">
      <t>コウム</t>
    </rPh>
    <phoneticPr fontId="8"/>
  </si>
  <si>
    <t>教育</t>
    <rPh sb="0" eb="2">
      <t>キョウイク</t>
    </rPh>
    <phoneticPr fontId="8"/>
  </si>
  <si>
    <t>保健衛生・社会事業</t>
    <rPh sb="0" eb="2">
      <t>ホケン</t>
    </rPh>
    <rPh sb="2" eb="4">
      <t>エイセイ</t>
    </rPh>
    <rPh sb="5" eb="7">
      <t>シャカイ</t>
    </rPh>
    <rPh sb="7" eb="9">
      <t>ジギョウ</t>
    </rPh>
    <phoneticPr fontId="8"/>
  </si>
  <si>
    <t>その他のサービス</t>
    <rPh sb="2" eb="3">
      <t>タ</t>
    </rPh>
    <phoneticPr fontId="8"/>
  </si>
  <si>
    <t>小計（1）</t>
    <rPh sb="0" eb="2">
      <t>ショウケイ</t>
    </rPh>
    <phoneticPr fontId="8"/>
  </si>
  <si>
    <t>輸入品に課せられる税・関税（2）</t>
    <rPh sb="0" eb="3">
      <t>ユニュウヒン</t>
    </rPh>
    <rPh sb="4" eb="5">
      <t>カ</t>
    </rPh>
    <rPh sb="9" eb="10">
      <t>ユニュウゼイ</t>
    </rPh>
    <rPh sb="11" eb="13">
      <t>カンゼイ</t>
    </rPh>
    <phoneticPr fontId="8"/>
  </si>
  <si>
    <t>（控除）総資本形成に係る消費税（3）</t>
    <rPh sb="1" eb="3">
      <t>コウジョ</t>
    </rPh>
    <rPh sb="4" eb="7">
      <t>ソウシホン</t>
    </rPh>
    <rPh sb="7" eb="9">
      <t>ケイセイ</t>
    </rPh>
    <rPh sb="10" eb="11">
      <t>カカ</t>
    </rPh>
    <rPh sb="12" eb="15">
      <t>ショウヒゼイ</t>
    </rPh>
    <phoneticPr fontId="8"/>
  </si>
  <si>
    <t>第１次産業</t>
    <rPh sb="0" eb="1">
      <t>ダイ</t>
    </rPh>
    <rPh sb="2" eb="3">
      <t>ジ</t>
    </rPh>
    <rPh sb="3" eb="5">
      <t>サンギョウ</t>
    </rPh>
    <phoneticPr fontId="8"/>
  </si>
  <si>
    <t>第２次産業</t>
    <rPh sb="0" eb="1">
      <t>ダイ</t>
    </rPh>
    <rPh sb="2" eb="3">
      <t>ジ</t>
    </rPh>
    <rPh sb="3" eb="5">
      <t>サンギョウ</t>
    </rPh>
    <phoneticPr fontId="8"/>
  </si>
  <si>
    <t>第３次産業</t>
    <rPh sb="0" eb="1">
      <t>ダイ</t>
    </rPh>
    <rPh sb="2" eb="3">
      <t>ジ</t>
    </rPh>
    <rPh sb="3" eb="5">
      <t>サンギョウ</t>
    </rPh>
    <phoneticPr fontId="8"/>
  </si>
  <si>
    <t>市民所得</t>
    <rPh sb="0" eb="2">
      <t>シミン</t>
    </rPh>
    <rPh sb="2" eb="4">
      <t>ショトク</t>
    </rPh>
    <phoneticPr fontId="8"/>
  </si>
  <si>
    <t>平成29年度(2017)</t>
    <rPh sb="4" eb="6">
      <t>ネンド</t>
    </rPh>
    <phoneticPr fontId="8"/>
  </si>
  <si>
    <t>４.　市民所得（１＋２＋３）</t>
    <rPh sb="3" eb="5">
      <t>シミン</t>
    </rPh>
    <rPh sb="5" eb="7">
      <t>ショトク</t>
    </rPh>
    <phoneticPr fontId="8"/>
  </si>
  <si>
    <t>１.　市民雇用者報酬</t>
    <rPh sb="3" eb="5">
      <t>シミン</t>
    </rPh>
    <rPh sb="5" eb="7">
      <t>コヨウ</t>
    </rPh>
    <rPh sb="7" eb="8">
      <t>シャ</t>
    </rPh>
    <rPh sb="8" eb="10">
      <t>ホウシュウ</t>
    </rPh>
    <phoneticPr fontId="8"/>
  </si>
  <si>
    <t>　(1)　賃金・俸給</t>
    <rPh sb="5" eb="7">
      <t>チンギン</t>
    </rPh>
    <rPh sb="8" eb="10">
      <t>ホウキュウ</t>
    </rPh>
    <phoneticPr fontId="8"/>
  </si>
  <si>
    <t>　(2)　雇主の社会負担</t>
    <rPh sb="5" eb="6">
      <t>ヤト</t>
    </rPh>
    <rPh sb="6" eb="7">
      <t>ヌシ</t>
    </rPh>
    <rPh sb="8" eb="10">
      <t>シャカイ</t>
    </rPh>
    <rPh sb="10" eb="12">
      <t>フタン</t>
    </rPh>
    <phoneticPr fontId="8"/>
  </si>
  <si>
    <t>２.　財産所得（非企業部門）</t>
    <rPh sb="3" eb="5">
      <t>ザイサン</t>
    </rPh>
    <rPh sb="5" eb="7">
      <t>ショトク</t>
    </rPh>
    <rPh sb="8" eb="9">
      <t>ヒ</t>
    </rPh>
    <rPh sb="9" eb="11">
      <t>キギョウ</t>
    </rPh>
    <rPh sb="11" eb="13">
      <t>ブモン</t>
    </rPh>
    <phoneticPr fontId="8"/>
  </si>
  <si>
    <t>　(1)　一般政府</t>
    <rPh sb="5" eb="7">
      <t>イッパン</t>
    </rPh>
    <rPh sb="7" eb="9">
      <t>セイフ</t>
    </rPh>
    <phoneticPr fontId="8"/>
  </si>
  <si>
    <t>　(2)　家計</t>
    <rPh sb="5" eb="7">
      <t>カケイ</t>
    </rPh>
    <phoneticPr fontId="8"/>
  </si>
  <si>
    <t>　(3)　対家計民間非営利団体</t>
    <rPh sb="5" eb="6">
      <t>タイ</t>
    </rPh>
    <rPh sb="6" eb="8">
      <t>カケイ</t>
    </rPh>
    <rPh sb="8" eb="10">
      <t>ミンカン</t>
    </rPh>
    <rPh sb="10" eb="11">
      <t>ヒ</t>
    </rPh>
    <rPh sb="11" eb="13">
      <t>エイリ</t>
    </rPh>
    <rPh sb="13" eb="15">
      <t>ダンタイ</t>
    </rPh>
    <phoneticPr fontId="8"/>
  </si>
  <si>
    <t>３.　企業所得</t>
    <rPh sb="3" eb="5">
      <t>キギョウ</t>
    </rPh>
    <rPh sb="5" eb="7">
      <t>ショトク</t>
    </rPh>
    <phoneticPr fontId="8"/>
  </si>
  <si>
    <t>　（1）民間法人企業</t>
    <rPh sb="4" eb="6">
      <t>ミンカン</t>
    </rPh>
    <rPh sb="6" eb="8">
      <t>ホウジン</t>
    </rPh>
    <rPh sb="8" eb="10">
      <t>キギョウ</t>
    </rPh>
    <phoneticPr fontId="8"/>
  </si>
  <si>
    <t>　（2）公的企業</t>
    <rPh sb="4" eb="6">
      <t>コウテキ</t>
    </rPh>
    <rPh sb="6" eb="8">
      <t>キギョウ</t>
    </rPh>
    <phoneticPr fontId="8"/>
  </si>
  <si>
    <t>　（3）個人企業</t>
    <rPh sb="4" eb="6">
      <t>コジン</t>
    </rPh>
    <rPh sb="6" eb="8">
      <t>キギョウ</t>
    </rPh>
    <phoneticPr fontId="8"/>
  </si>
  <si>
    <t>　　（ア）農林水産業</t>
    <rPh sb="5" eb="7">
      <t>ノウリン</t>
    </rPh>
    <rPh sb="7" eb="10">
      <t>スイサンギョウ</t>
    </rPh>
    <phoneticPr fontId="8"/>
  </si>
  <si>
    <t>　　　（イ）その他の産業(非農林水・非金融）</t>
    <rPh sb="8" eb="9">
      <t>タ</t>
    </rPh>
    <rPh sb="10" eb="12">
      <t>サンギョウ</t>
    </rPh>
    <rPh sb="13" eb="14">
      <t>ヒ</t>
    </rPh>
    <rPh sb="14" eb="16">
      <t>ノウリン</t>
    </rPh>
    <rPh sb="16" eb="17">
      <t>ミズ</t>
    </rPh>
    <rPh sb="18" eb="19">
      <t>ヒ</t>
    </rPh>
    <rPh sb="19" eb="21">
      <t>キンユウ</t>
    </rPh>
    <phoneticPr fontId="8"/>
  </si>
  <si>
    <t>　　（ウ）持ち家</t>
    <rPh sb="5" eb="6">
      <t>モ</t>
    </rPh>
    <rPh sb="7" eb="8">
      <t>イエ</t>
    </rPh>
    <phoneticPr fontId="8"/>
  </si>
  <si>
    <t>《参考》総人口（常住人口調査）（人）</t>
    <rPh sb="1" eb="3">
      <t>サンコウ</t>
    </rPh>
    <rPh sb="4" eb="7">
      <t>ソウジンコウ</t>
    </rPh>
    <rPh sb="8" eb="10">
      <t>ジョウジュウ</t>
    </rPh>
    <rPh sb="10" eb="12">
      <t>ジンコウ</t>
    </rPh>
    <rPh sb="12" eb="14">
      <t>チョウサ</t>
    </rPh>
    <rPh sb="16" eb="17">
      <t>ニン</t>
    </rPh>
    <phoneticPr fontId="8"/>
  </si>
  <si>
    <t>１人当たりの市民所得（千円）</t>
    <rPh sb="11" eb="12">
      <t>セン</t>
    </rPh>
    <rPh sb="12" eb="13">
      <t>エン</t>
    </rPh>
    <phoneticPr fontId="8"/>
  </si>
  <si>
    <t>常住人口は各年10月１日現在</t>
    <phoneticPr fontId="8"/>
  </si>
  <si>
    <t xml:space="preserve">                           </t>
    <phoneticPr fontId="8"/>
  </si>
  <si>
    <t>資料：県企画部統計課「平成30年度市町村民経済計算」</t>
    <rPh sb="0" eb="2">
      <t>シリョウ</t>
    </rPh>
    <rPh sb="3" eb="4">
      <t>ケン</t>
    </rPh>
    <rPh sb="4" eb="6">
      <t>キカク</t>
    </rPh>
    <rPh sb="6" eb="7">
      <t>ブ</t>
    </rPh>
    <rPh sb="7" eb="9">
      <t>トウケイ</t>
    </rPh>
    <rPh sb="9" eb="10">
      <t>カ</t>
    </rPh>
    <rPh sb="11" eb="13">
      <t>ヘイセイ</t>
    </rPh>
    <rPh sb="15" eb="16">
      <t>ネン</t>
    </rPh>
    <rPh sb="16" eb="17">
      <t>ド</t>
    </rPh>
    <rPh sb="17" eb="20">
      <t>シチョウソン</t>
    </rPh>
    <rPh sb="20" eb="21">
      <t>ミン</t>
    </rPh>
    <rPh sb="21" eb="23">
      <t>ケイザイ</t>
    </rPh>
    <rPh sb="23" eb="25">
      <t>ケイサン</t>
    </rPh>
    <phoneticPr fontId="8"/>
  </si>
  <si>
    <t>表２６　観光客入込数の推移</t>
    <rPh sb="0" eb="1">
      <t>ヒョウ</t>
    </rPh>
    <rPh sb="4" eb="6">
      <t>カンコウ</t>
    </rPh>
    <rPh sb="6" eb="7">
      <t>キャク</t>
    </rPh>
    <rPh sb="7" eb="8">
      <t>イリ</t>
    </rPh>
    <rPh sb="8" eb="9">
      <t>コミ</t>
    </rPh>
    <rPh sb="9" eb="10">
      <t>カズ</t>
    </rPh>
    <rPh sb="11" eb="13">
      <t>スイイ</t>
    </rPh>
    <phoneticPr fontId="8"/>
  </si>
  <si>
    <t>（単位：人）</t>
    <rPh sb="1" eb="3">
      <t>タンイ</t>
    </rPh>
    <rPh sb="4" eb="5">
      <t>ニン</t>
    </rPh>
    <phoneticPr fontId="8"/>
  </si>
  <si>
    <t>筑波山</t>
    <rPh sb="0" eb="3">
      <t>ツクバサン</t>
    </rPh>
    <phoneticPr fontId="8"/>
  </si>
  <si>
    <t>つくば市全体</t>
    <rPh sb="3" eb="4">
      <t>シ</t>
    </rPh>
    <rPh sb="4" eb="6">
      <t>ゼンタイ</t>
    </rPh>
    <phoneticPr fontId="8"/>
  </si>
  <si>
    <t>平成１０年度</t>
    <rPh sb="0" eb="2">
      <t>ヘイセイ</t>
    </rPh>
    <rPh sb="4" eb="6">
      <t>ネンド</t>
    </rPh>
    <phoneticPr fontId="8"/>
  </si>
  <si>
    <t>平成１１年度</t>
    <rPh sb="0" eb="2">
      <t>ヘイセイ</t>
    </rPh>
    <rPh sb="4" eb="6">
      <t>ネンド</t>
    </rPh>
    <phoneticPr fontId="8"/>
  </si>
  <si>
    <t>平成１２年度</t>
    <rPh sb="0" eb="2">
      <t>ヘイセイ</t>
    </rPh>
    <rPh sb="4" eb="6">
      <t>ネンド</t>
    </rPh>
    <phoneticPr fontId="8"/>
  </si>
  <si>
    <t>平成１３年度</t>
    <rPh sb="0" eb="2">
      <t>ヘイセイ</t>
    </rPh>
    <rPh sb="4" eb="6">
      <t>ネンド</t>
    </rPh>
    <phoneticPr fontId="8"/>
  </si>
  <si>
    <t>平成１４年度</t>
    <rPh sb="0" eb="2">
      <t>ヘイセイ</t>
    </rPh>
    <rPh sb="4" eb="6">
      <t>ネンド</t>
    </rPh>
    <phoneticPr fontId="8"/>
  </si>
  <si>
    <t>平成１５年度</t>
    <rPh sb="0" eb="2">
      <t>ヘイセイ</t>
    </rPh>
    <rPh sb="4" eb="6">
      <t>ネンド</t>
    </rPh>
    <phoneticPr fontId="8"/>
  </si>
  <si>
    <t>平成１６年度</t>
    <rPh sb="0" eb="2">
      <t>ヘイセイ</t>
    </rPh>
    <rPh sb="4" eb="6">
      <t>ネンド</t>
    </rPh>
    <phoneticPr fontId="8"/>
  </si>
  <si>
    <t>平成１７年度</t>
    <rPh sb="0" eb="2">
      <t>ヘイセイ</t>
    </rPh>
    <rPh sb="4" eb="6">
      <t>ネンド</t>
    </rPh>
    <phoneticPr fontId="8"/>
  </si>
  <si>
    <t>平成１８年度</t>
    <rPh sb="0" eb="2">
      <t>ヘイセイ</t>
    </rPh>
    <rPh sb="4" eb="6">
      <t>ネンド</t>
    </rPh>
    <phoneticPr fontId="8"/>
  </si>
  <si>
    <t>平成１９年度</t>
    <rPh sb="0" eb="2">
      <t>ヘイセイ</t>
    </rPh>
    <rPh sb="4" eb="6">
      <t>ネンド</t>
    </rPh>
    <phoneticPr fontId="8"/>
  </si>
  <si>
    <t>平成２０年度</t>
    <rPh sb="0" eb="2">
      <t>ヘイセイ</t>
    </rPh>
    <rPh sb="4" eb="6">
      <t>ネンド</t>
    </rPh>
    <phoneticPr fontId="8"/>
  </si>
  <si>
    <t>平成２１年度</t>
    <rPh sb="0" eb="2">
      <t>ヘイセイ</t>
    </rPh>
    <rPh sb="4" eb="6">
      <t>ネンド</t>
    </rPh>
    <phoneticPr fontId="8"/>
  </si>
  <si>
    <t>平成２２年度</t>
    <rPh sb="0" eb="2">
      <t>ヘイセイ</t>
    </rPh>
    <rPh sb="4" eb="6">
      <t>ネンド</t>
    </rPh>
    <phoneticPr fontId="8"/>
  </si>
  <si>
    <t>資料：経済部観光推進課</t>
    <rPh sb="0" eb="2">
      <t>シリョウ</t>
    </rPh>
    <rPh sb="3" eb="6">
      <t>ケイザイブ</t>
    </rPh>
    <rPh sb="6" eb="11">
      <t>カンコウスイシンカ</t>
    </rPh>
    <phoneticPr fontId="8"/>
  </si>
  <si>
    <t>※平成23年より、年度（4月～3月）の集計から、年（1月～12月）の集計に変更。</t>
    <rPh sb="1" eb="3">
      <t>ヘイセイ</t>
    </rPh>
    <rPh sb="5" eb="6">
      <t>ネン</t>
    </rPh>
    <rPh sb="9" eb="11">
      <t>ネンド</t>
    </rPh>
    <rPh sb="13" eb="14">
      <t>ガツ</t>
    </rPh>
    <rPh sb="16" eb="17">
      <t>ガツ</t>
    </rPh>
    <rPh sb="19" eb="21">
      <t>シュウケイ</t>
    </rPh>
    <rPh sb="24" eb="25">
      <t>ネン</t>
    </rPh>
    <rPh sb="27" eb="28">
      <t>ガツ</t>
    </rPh>
    <rPh sb="31" eb="32">
      <t>ガツ</t>
    </rPh>
    <rPh sb="34" eb="36">
      <t>シュウケイ</t>
    </rPh>
    <rPh sb="37" eb="39">
      <t>ヘンコウ</t>
    </rPh>
    <phoneticPr fontId="8"/>
  </si>
  <si>
    <t>表２７　市営筑波山駐車場の利用台数及び収入</t>
    <rPh sb="0" eb="1">
      <t>ヒョウ</t>
    </rPh>
    <rPh sb="4" eb="6">
      <t>シエイ</t>
    </rPh>
    <rPh sb="6" eb="9">
      <t>ツクバサン</t>
    </rPh>
    <rPh sb="9" eb="12">
      <t>チュウシャジョウ</t>
    </rPh>
    <rPh sb="13" eb="15">
      <t>リヨウ</t>
    </rPh>
    <rPh sb="15" eb="17">
      <t>ダイスウ</t>
    </rPh>
    <rPh sb="17" eb="18">
      <t>オヨ</t>
    </rPh>
    <rPh sb="19" eb="21">
      <t>シュウニュウ</t>
    </rPh>
    <phoneticPr fontId="46"/>
  </si>
  <si>
    <t>月</t>
    <rPh sb="0" eb="1">
      <t>ツキ</t>
    </rPh>
    <phoneticPr fontId="46"/>
  </si>
  <si>
    <t>第１駐車場</t>
    <rPh sb="0" eb="1">
      <t>ダイ</t>
    </rPh>
    <rPh sb="2" eb="5">
      <t>チュウシャジョウ</t>
    </rPh>
    <phoneticPr fontId="8"/>
  </si>
  <si>
    <t>第２駐車場</t>
    <rPh sb="0" eb="1">
      <t>ダイ</t>
    </rPh>
    <rPh sb="2" eb="5">
      <t>チュウシャジョウ</t>
    </rPh>
    <phoneticPr fontId="8"/>
  </si>
  <si>
    <t>第３駐車場</t>
    <rPh sb="0" eb="1">
      <t>ダイ</t>
    </rPh>
    <rPh sb="2" eb="5">
      <t>チュウシャジョウ</t>
    </rPh>
    <phoneticPr fontId="8"/>
  </si>
  <si>
    <t>第４駐車場</t>
    <rPh sb="0" eb="1">
      <t>ダイ</t>
    </rPh>
    <rPh sb="2" eb="5">
      <t>チュウシャジョウ</t>
    </rPh>
    <phoneticPr fontId="8"/>
  </si>
  <si>
    <t>小計</t>
    <rPh sb="0" eb="2">
      <t>ショウケイ</t>
    </rPh>
    <phoneticPr fontId="46"/>
  </si>
  <si>
    <t>合計
（台）</t>
    <rPh sb="0" eb="2">
      <t>ゴウケイ</t>
    </rPh>
    <rPh sb="4" eb="5">
      <t>ダイ</t>
    </rPh>
    <phoneticPr fontId="46"/>
  </si>
  <si>
    <t>駐車場収入(円）</t>
    <rPh sb="0" eb="3">
      <t>チュウシャジョウ</t>
    </rPh>
    <rPh sb="3" eb="5">
      <t>シュウニュウ</t>
    </rPh>
    <rPh sb="6" eb="7">
      <t>エン</t>
    </rPh>
    <phoneticPr fontId="46"/>
  </si>
  <si>
    <t>車種</t>
    <rPh sb="0" eb="2">
      <t>シャシュ</t>
    </rPh>
    <phoneticPr fontId="46"/>
  </si>
  <si>
    <t>普通車</t>
    <rPh sb="0" eb="3">
      <t>フツウシャ</t>
    </rPh>
    <phoneticPr fontId="8"/>
  </si>
  <si>
    <t>大型車</t>
    <rPh sb="0" eb="2">
      <t>オオガタ</t>
    </rPh>
    <rPh sb="2" eb="3">
      <t>シャ</t>
    </rPh>
    <phoneticPr fontId="8"/>
  </si>
  <si>
    <t>自動二輪</t>
    <rPh sb="0" eb="2">
      <t>ジドウ</t>
    </rPh>
    <rPh sb="2" eb="4">
      <t>ニリン</t>
    </rPh>
    <phoneticPr fontId="8"/>
  </si>
  <si>
    <t>最大</t>
    <rPh sb="0" eb="2">
      <t>サイダイ</t>
    </rPh>
    <phoneticPr fontId="46"/>
  </si>
  <si>
    <t>210台（身障6)</t>
    <rPh sb="3" eb="4">
      <t>ダイ</t>
    </rPh>
    <rPh sb="5" eb="7">
      <t>シンショウ</t>
    </rPh>
    <phoneticPr fontId="8"/>
  </si>
  <si>
    <t>５台</t>
    <rPh sb="1" eb="2">
      <t>ダイ</t>
    </rPh>
    <phoneticPr fontId="8"/>
  </si>
  <si>
    <t>８台</t>
    <rPh sb="1" eb="2">
      <t>ダイ</t>
    </rPh>
    <phoneticPr fontId="8"/>
  </si>
  <si>
    <t>４台</t>
    <rPh sb="1" eb="2">
      <t>ダイ</t>
    </rPh>
    <phoneticPr fontId="8"/>
  </si>
  <si>
    <t>138台（身障2）</t>
    <rPh sb="3" eb="4">
      <t>ダイ</t>
    </rPh>
    <rPh sb="5" eb="7">
      <t>シンショウ</t>
    </rPh>
    <phoneticPr fontId="8"/>
  </si>
  <si>
    <t>10台</t>
    <rPh sb="2" eb="3">
      <t>ダイ</t>
    </rPh>
    <phoneticPr fontId="8"/>
  </si>
  <si>
    <t>97台</t>
    <rPh sb="2" eb="3">
      <t>ダイ</t>
    </rPh>
    <phoneticPr fontId="8"/>
  </si>
  <si>
    <t>平成20年度</t>
    <rPh sb="0" eb="2">
      <t>ヘイセイ</t>
    </rPh>
    <rPh sb="4" eb="6">
      <t>ネンド</t>
    </rPh>
    <phoneticPr fontId="46"/>
  </si>
  <si>
    <t>４～６月</t>
    <rPh sb="3" eb="4">
      <t>ガツ</t>
    </rPh>
    <phoneticPr fontId="46"/>
  </si>
  <si>
    <t>７～９月</t>
    <rPh sb="3" eb="4">
      <t>ガツ</t>
    </rPh>
    <phoneticPr fontId="46"/>
  </si>
  <si>
    <t>１０～１２月</t>
    <rPh sb="5" eb="6">
      <t>ガツ</t>
    </rPh>
    <phoneticPr fontId="46"/>
  </si>
  <si>
    <t>１～３月</t>
    <rPh sb="3" eb="4">
      <t>ガツ</t>
    </rPh>
    <phoneticPr fontId="46"/>
  </si>
  <si>
    <t>平成21年度</t>
    <rPh sb="0" eb="2">
      <t>ヘイセイ</t>
    </rPh>
    <rPh sb="4" eb="6">
      <t>ネンド</t>
    </rPh>
    <phoneticPr fontId="46"/>
  </si>
  <si>
    <t>平成22年度</t>
    <rPh sb="0" eb="2">
      <t>ヘイセイ</t>
    </rPh>
    <rPh sb="4" eb="6">
      <t>ネンド</t>
    </rPh>
    <phoneticPr fontId="46"/>
  </si>
  <si>
    <t>平成23年度</t>
    <rPh sb="0" eb="2">
      <t>ヘイセイ</t>
    </rPh>
    <rPh sb="4" eb="6">
      <t>ネンド</t>
    </rPh>
    <phoneticPr fontId="46"/>
  </si>
  <si>
    <t>平成24年度</t>
    <rPh sb="0" eb="2">
      <t>ヘイセイ</t>
    </rPh>
    <rPh sb="4" eb="6">
      <t>ネンド</t>
    </rPh>
    <phoneticPr fontId="46"/>
  </si>
  <si>
    <t>平成25年度</t>
    <rPh sb="0" eb="2">
      <t>ヘイセイ</t>
    </rPh>
    <rPh sb="4" eb="6">
      <t>ネンド</t>
    </rPh>
    <phoneticPr fontId="46"/>
  </si>
  <si>
    <t>平成26年度</t>
    <rPh sb="0" eb="2">
      <t>ヘイセイ</t>
    </rPh>
    <rPh sb="4" eb="6">
      <t>ネンド</t>
    </rPh>
    <phoneticPr fontId="46"/>
  </si>
  <si>
    <t>－</t>
    <phoneticPr fontId="46"/>
  </si>
  <si>
    <t>平成27年度</t>
    <rPh sb="0" eb="2">
      <t>ヘイセイ</t>
    </rPh>
    <rPh sb="4" eb="6">
      <t>ネンド</t>
    </rPh>
    <phoneticPr fontId="46"/>
  </si>
  <si>
    <t>平成28年度</t>
    <rPh sb="0" eb="2">
      <t>ヘイセイ</t>
    </rPh>
    <rPh sb="4" eb="6">
      <t>ネンド</t>
    </rPh>
    <phoneticPr fontId="46"/>
  </si>
  <si>
    <t>平成29年度</t>
    <rPh sb="0" eb="2">
      <t>ヘイセイ</t>
    </rPh>
    <rPh sb="4" eb="6">
      <t>ネンド</t>
    </rPh>
    <phoneticPr fontId="46"/>
  </si>
  <si>
    <t>平成30年度</t>
    <rPh sb="0" eb="2">
      <t>ヘイセイ</t>
    </rPh>
    <rPh sb="4" eb="6">
      <t>ネンド</t>
    </rPh>
    <phoneticPr fontId="46"/>
  </si>
  <si>
    <t>令和元年度</t>
    <rPh sb="0" eb="2">
      <t>レイワ</t>
    </rPh>
    <rPh sb="2" eb="4">
      <t>ガンネン</t>
    </rPh>
    <rPh sb="4" eb="5">
      <t>ド</t>
    </rPh>
    <phoneticPr fontId="46"/>
  </si>
  <si>
    <t>令和2年度</t>
    <rPh sb="0" eb="2">
      <t>レイワ</t>
    </rPh>
    <rPh sb="3" eb="5">
      <t>ネンド</t>
    </rPh>
    <rPh sb="4" eb="5">
      <t>ド</t>
    </rPh>
    <phoneticPr fontId="46"/>
  </si>
  <si>
    <t>資料：経済部観光推進課</t>
    <phoneticPr fontId="46"/>
  </si>
  <si>
    <t>平成23年度は東日本大震災及び原発事故の影響による。</t>
    <phoneticPr fontId="46"/>
  </si>
  <si>
    <t>表２８　地目別土地利用</t>
    <rPh sb="0" eb="1">
      <t>ヒョウ</t>
    </rPh>
    <phoneticPr fontId="8"/>
  </si>
  <si>
    <t>各年１月１日現在   （単位：千㎡）</t>
  </si>
  <si>
    <t>畑</t>
  </si>
  <si>
    <t>宅     地</t>
  </si>
  <si>
    <t>山     林</t>
  </si>
  <si>
    <t>原     野</t>
  </si>
  <si>
    <t>雑 種 地</t>
  </si>
  <si>
    <t>そ の 他</t>
  </si>
  <si>
    <t>平成　１０年</t>
  </si>
  <si>
    <t>平成　１１年</t>
  </si>
  <si>
    <t>平成　１２年</t>
  </si>
  <si>
    <t>平成　１３年</t>
  </si>
  <si>
    <t>平成　１４年</t>
  </si>
  <si>
    <t>平成　１５年</t>
  </si>
  <si>
    <t>平成　１６年</t>
  </si>
  <si>
    <t>平成　１７年</t>
  </si>
  <si>
    <t>平成　１８年</t>
  </si>
  <si>
    <t>平成　１９年</t>
    <phoneticPr fontId="8"/>
  </si>
  <si>
    <t>平成　２０年</t>
    <phoneticPr fontId="8"/>
  </si>
  <si>
    <t>平成　２１年</t>
    <phoneticPr fontId="8"/>
  </si>
  <si>
    <t>平成　２２年</t>
  </si>
  <si>
    <t>平成　２３年</t>
    <rPh sb="0" eb="2">
      <t>ヘイセイ</t>
    </rPh>
    <rPh sb="5" eb="6">
      <t>ネン</t>
    </rPh>
    <phoneticPr fontId="8"/>
  </si>
  <si>
    <t>平成　２４年</t>
    <phoneticPr fontId="8"/>
  </si>
  <si>
    <t>平成　２５年</t>
    <phoneticPr fontId="8"/>
  </si>
  <si>
    <t>平成　２６年</t>
  </si>
  <si>
    <t>平成　２７年</t>
    <phoneticPr fontId="8"/>
  </si>
  <si>
    <t>平成　２８年</t>
    <phoneticPr fontId="8"/>
  </si>
  <si>
    <t>平成　２９年</t>
    <phoneticPr fontId="8"/>
  </si>
  <si>
    <t>平成　３０年</t>
    <phoneticPr fontId="8"/>
  </si>
  <si>
    <t>令和　元年</t>
    <rPh sb="0" eb="2">
      <t>レイワ</t>
    </rPh>
    <rPh sb="3" eb="5">
      <t>ガンネン</t>
    </rPh>
    <phoneticPr fontId="8"/>
  </si>
  <si>
    <t>令和　３年</t>
    <rPh sb="0" eb="2">
      <t>レイワ</t>
    </rPh>
    <rPh sb="4" eb="5">
      <t>ネン</t>
    </rPh>
    <phoneticPr fontId="8"/>
  </si>
  <si>
    <t>※その他には道路、池沼等が含まれている。</t>
    <phoneticPr fontId="8"/>
  </si>
  <si>
    <t>資料 ： 財務部資産税課「固定資産の価格等の概要調書｣</t>
    <rPh sb="18" eb="20">
      <t>カカク</t>
    </rPh>
    <rPh sb="20" eb="21">
      <t>ラ</t>
    </rPh>
    <phoneticPr fontId="8"/>
  </si>
  <si>
    <t>表２９　地価の平均価格及び平均変動率調べ　</t>
    <rPh sb="0" eb="1">
      <t>ヒョウ</t>
    </rPh>
    <rPh sb="13" eb="15">
      <t>ヘイキン</t>
    </rPh>
    <phoneticPr fontId="8"/>
  </si>
  <si>
    <t>平成14年までは、茎崎地区を含まない</t>
    <rPh sb="0" eb="2">
      <t>ヘイセイ</t>
    </rPh>
    <rPh sb="4" eb="5">
      <t>ネン</t>
    </rPh>
    <rPh sb="14" eb="15">
      <t>フク</t>
    </rPh>
    <phoneticPr fontId="8"/>
  </si>
  <si>
    <t>単位 ： 円／㎡、％</t>
    <phoneticPr fontId="8"/>
  </si>
  <si>
    <t xml:space="preserve">         区分</t>
  </si>
  <si>
    <t>住  宅  地</t>
    <phoneticPr fontId="8"/>
  </si>
  <si>
    <t>宅地見込地</t>
  </si>
  <si>
    <t>商  業  地</t>
    <phoneticPr fontId="8"/>
  </si>
  <si>
    <t>工  業  地</t>
    <phoneticPr fontId="8"/>
  </si>
  <si>
    <t>調整区域内宅地</t>
  </si>
  <si>
    <t>住宅地</t>
    <phoneticPr fontId="8"/>
  </si>
  <si>
    <t>商業地</t>
    <phoneticPr fontId="8"/>
  </si>
  <si>
    <t>工業地</t>
    <phoneticPr fontId="8"/>
  </si>
  <si>
    <t>価格</t>
  </si>
  <si>
    <t>変動率</t>
    <phoneticPr fontId="8"/>
  </si>
  <si>
    <t>変動率</t>
  </si>
  <si>
    <t>平 成１０年</t>
  </si>
  <si>
    <t>平 成１０年</t>
    <phoneticPr fontId="8"/>
  </si>
  <si>
    <t>平 成１５年</t>
  </si>
  <si>
    <t>平 成１１年</t>
    <phoneticPr fontId="8"/>
  </si>
  <si>
    <t>平 成１２年</t>
    <phoneticPr fontId="8"/>
  </si>
  <si>
    <t>平 成１３年</t>
    <phoneticPr fontId="8"/>
  </si>
  <si>
    <t>平 成１４年</t>
  </si>
  <si>
    <t>△ 0.7</t>
    <phoneticPr fontId="8"/>
  </si>
  <si>
    <t>△ 4.8</t>
    <phoneticPr fontId="8"/>
  </si>
  <si>
    <t>△ 1.2</t>
    <phoneticPr fontId="8"/>
  </si>
  <si>
    <t>△ 0.9</t>
    <phoneticPr fontId="8"/>
  </si>
  <si>
    <t>△ 0.5</t>
    <phoneticPr fontId="8"/>
  </si>
  <si>
    <t>△ 2.0</t>
    <phoneticPr fontId="8"/>
  </si>
  <si>
    <t>△ 5.1</t>
    <phoneticPr fontId="8"/>
  </si>
  <si>
    <t>△ 3.7</t>
    <phoneticPr fontId="8"/>
  </si>
  <si>
    <t>△ 4.2</t>
    <phoneticPr fontId="8"/>
  </si>
  <si>
    <t>△ 1.5</t>
    <phoneticPr fontId="8"/>
  </si>
  <si>
    <t>△ 1.4</t>
    <phoneticPr fontId="8"/>
  </si>
  <si>
    <t>△ 0.1</t>
    <phoneticPr fontId="8"/>
  </si>
  <si>
    <t>－</t>
  </si>
  <si>
    <t>△ 0.2</t>
  </si>
  <si>
    <t>△ 1.1</t>
  </si>
  <si>
    <t>△ 0.7</t>
  </si>
  <si>
    <t>資料 ：茨城県政策企画部地域振興課</t>
    <phoneticPr fontId="8"/>
  </si>
  <si>
    <t>茎崎地区</t>
    <phoneticPr fontId="8"/>
  </si>
  <si>
    <t>△6.5</t>
    <phoneticPr fontId="8"/>
  </si>
  <si>
    <t>△1.1</t>
    <phoneticPr fontId="8"/>
  </si>
  <si>
    <t>△5.1</t>
    <phoneticPr fontId="8"/>
  </si>
  <si>
    <t>△2.0</t>
    <phoneticPr fontId="8"/>
  </si>
  <si>
    <t>△6.9</t>
    <phoneticPr fontId="8"/>
  </si>
  <si>
    <t>△3.2</t>
    <phoneticPr fontId="8"/>
  </si>
  <si>
    <t>△7.8</t>
    <phoneticPr fontId="8"/>
  </si>
  <si>
    <t>・・・</t>
    <phoneticPr fontId="8"/>
  </si>
  <si>
    <t>△8.8</t>
    <phoneticPr fontId="8"/>
  </si>
  <si>
    <t>△1.6</t>
    <phoneticPr fontId="8"/>
  </si>
  <si>
    <t>△8.4</t>
    <phoneticPr fontId="8"/>
  </si>
  <si>
    <t>△8.5</t>
    <phoneticPr fontId="8"/>
  </si>
  <si>
    <t>△2.7</t>
    <phoneticPr fontId="8"/>
  </si>
  <si>
    <t>※  平成25年に用途区分が改正され、「住宅地」の「市街化区域等」と「市街化調整区域」が統合されたが、比較することができるように</t>
    <rPh sb="3" eb="5">
      <t>ヘイセイ</t>
    </rPh>
    <rPh sb="7" eb="8">
      <t>ネン</t>
    </rPh>
    <rPh sb="9" eb="11">
      <t>ヨウト</t>
    </rPh>
    <rPh sb="11" eb="13">
      <t>クブン</t>
    </rPh>
    <rPh sb="14" eb="16">
      <t>カイセイ</t>
    </rPh>
    <rPh sb="20" eb="23">
      <t>ジュウタクチ</t>
    </rPh>
    <rPh sb="26" eb="29">
      <t>シガイカ</t>
    </rPh>
    <rPh sb="29" eb="31">
      <t>クイキ</t>
    </rPh>
    <rPh sb="31" eb="32">
      <t>トウ</t>
    </rPh>
    <rPh sb="35" eb="42">
      <t>シガイカチョウセイクイキ</t>
    </rPh>
    <rPh sb="44" eb="46">
      <t>トウゴウ</t>
    </rPh>
    <rPh sb="51" eb="53">
      <t>ヒカク</t>
    </rPh>
    <phoneticPr fontId="8"/>
  </si>
  <si>
    <t>　　 改正前の区分のままで表記している。</t>
    <phoneticPr fontId="8"/>
  </si>
  <si>
    <t>※　「変動率」とは、用途ごとの継続基準地の変動率の合計を当該用途の継続基準地数で除して求めたものである（小数点第2位を四捨五入）。</t>
    <rPh sb="3" eb="6">
      <t>ヘンドウリツ</t>
    </rPh>
    <rPh sb="10" eb="12">
      <t>ヨウト</t>
    </rPh>
    <rPh sb="15" eb="17">
      <t>ケイゾク</t>
    </rPh>
    <rPh sb="17" eb="19">
      <t>キジュン</t>
    </rPh>
    <rPh sb="19" eb="20">
      <t>チ</t>
    </rPh>
    <rPh sb="21" eb="24">
      <t>ヘンドウリツ</t>
    </rPh>
    <rPh sb="25" eb="27">
      <t>ゴウケイ</t>
    </rPh>
    <rPh sb="28" eb="30">
      <t>トウガイ</t>
    </rPh>
    <rPh sb="30" eb="32">
      <t>ヨウト</t>
    </rPh>
    <rPh sb="33" eb="35">
      <t>ケイゾク</t>
    </rPh>
    <rPh sb="35" eb="37">
      <t>キジュン</t>
    </rPh>
    <rPh sb="37" eb="38">
      <t>チ</t>
    </rPh>
    <rPh sb="38" eb="39">
      <t>スウ</t>
    </rPh>
    <rPh sb="40" eb="41">
      <t>ジョ</t>
    </rPh>
    <rPh sb="43" eb="44">
      <t>モト</t>
    </rPh>
    <rPh sb="52" eb="55">
      <t>ショウスウテン</t>
    </rPh>
    <rPh sb="55" eb="56">
      <t>ダイ</t>
    </rPh>
    <rPh sb="57" eb="58">
      <t>イ</t>
    </rPh>
    <rPh sb="59" eb="63">
      <t>シシャゴニュウ</t>
    </rPh>
    <phoneticPr fontId="8"/>
  </si>
  <si>
    <t>※　「価格」とは、用途ごとのすべての基準地の価格の合計を当該用途の基準地数で除して求めたものである（10の位を四捨五入）。</t>
    <rPh sb="3" eb="5">
      <t>カカク</t>
    </rPh>
    <rPh sb="9" eb="11">
      <t>ヨウト</t>
    </rPh>
    <rPh sb="18" eb="20">
      <t>キジュン</t>
    </rPh>
    <rPh sb="20" eb="21">
      <t>チ</t>
    </rPh>
    <rPh sb="22" eb="24">
      <t>カカク</t>
    </rPh>
    <rPh sb="25" eb="27">
      <t>ゴウケイ</t>
    </rPh>
    <rPh sb="28" eb="30">
      <t>トウガイ</t>
    </rPh>
    <rPh sb="30" eb="32">
      <t>ヨウト</t>
    </rPh>
    <rPh sb="33" eb="35">
      <t>キジュン</t>
    </rPh>
    <rPh sb="35" eb="36">
      <t>チ</t>
    </rPh>
    <rPh sb="36" eb="37">
      <t>スウ</t>
    </rPh>
    <rPh sb="38" eb="39">
      <t>ジョ</t>
    </rPh>
    <rPh sb="41" eb="42">
      <t>モト</t>
    </rPh>
    <rPh sb="53" eb="54">
      <t>クライ</t>
    </rPh>
    <rPh sb="55" eb="59">
      <t>シシャゴニュウ</t>
    </rPh>
    <phoneticPr fontId="8"/>
  </si>
  <si>
    <t>※　変動率の「-」表示は、地点を新設又は選定替（変更）したため、変動率が出ないことを示す。</t>
    <rPh sb="2" eb="5">
      <t>ヘンドウリツ</t>
    </rPh>
    <rPh sb="9" eb="11">
      <t>ヒョウジ</t>
    </rPh>
    <rPh sb="13" eb="15">
      <t>チテン</t>
    </rPh>
    <rPh sb="16" eb="18">
      <t>シンセツ</t>
    </rPh>
    <rPh sb="18" eb="19">
      <t>マタ</t>
    </rPh>
    <rPh sb="20" eb="22">
      <t>センテイ</t>
    </rPh>
    <rPh sb="22" eb="23">
      <t>ガ</t>
    </rPh>
    <rPh sb="24" eb="26">
      <t>ヘンコウ</t>
    </rPh>
    <rPh sb="32" eb="35">
      <t>ヘンドウリツ</t>
    </rPh>
    <rPh sb="36" eb="37">
      <t>デ</t>
    </rPh>
    <rPh sb="42" eb="43">
      <t>シメ</t>
    </rPh>
    <phoneticPr fontId="8"/>
  </si>
  <si>
    <t>※　前年比で変動率が下落しているにも関わらず、価格が上昇又は横ばいであるなど、変動率の動向と価格の動向とが連動していないのは、</t>
    <rPh sb="2" eb="5">
      <t>ゼンネンヒ</t>
    </rPh>
    <rPh sb="6" eb="9">
      <t>ヘンドウリツ</t>
    </rPh>
    <rPh sb="10" eb="12">
      <t>ゲラク</t>
    </rPh>
    <rPh sb="18" eb="19">
      <t>カカ</t>
    </rPh>
    <rPh sb="23" eb="25">
      <t>カカク</t>
    </rPh>
    <rPh sb="26" eb="28">
      <t>ジョウショウ</t>
    </rPh>
    <rPh sb="28" eb="29">
      <t>マタ</t>
    </rPh>
    <rPh sb="30" eb="31">
      <t>ヨコ</t>
    </rPh>
    <rPh sb="39" eb="42">
      <t>ヘンドウリツ</t>
    </rPh>
    <rPh sb="43" eb="45">
      <t>ドウコウ</t>
    </rPh>
    <rPh sb="46" eb="48">
      <t>カカク</t>
    </rPh>
    <rPh sb="49" eb="51">
      <t>ドウコウ</t>
    </rPh>
    <rPh sb="53" eb="55">
      <t>レンドウ</t>
    </rPh>
    <phoneticPr fontId="8"/>
  </si>
  <si>
    <t>　　 新規・選定替（変更）地点の価格が前年の地点の価格を上回っている場合など、変動率及び価格の算出方法等によるもの。</t>
    <rPh sb="34" eb="36">
      <t>バアイ</t>
    </rPh>
    <phoneticPr fontId="8"/>
  </si>
  <si>
    <t>表３０　用途地域面積(地区別・用途地域別）</t>
    <rPh sb="0" eb="1">
      <t>ヒョウ</t>
    </rPh>
    <rPh sb="4" eb="6">
      <t>ヨウト</t>
    </rPh>
    <rPh sb="6" eb="8">
      <t>チイキ</t>
    </rPh>
    <rPh sb="8" eb="10">
      <t>メンセキ</t>
    </rPh>
    <rPh sb="11" eb="13">
      <t>チク</t>
    </rPh>
    <rPh sb="13" eb="14">
      <t>ベツ</t>
    </rPh>
    <rPh sb="15" eb="17">
      <t>ヨウト</t>
    </rPh>
    <rPh sb="17" eb="20">
      <t>チイキベツ</t>
    </rPh>
    <phoneticPr fontId="8"/>
  </si>
  <si>
    <t>単位：ha</t>
    <rPh sb="0" eb="2">
      <t>タンイ</t>
    </rPh>
    <phoneticPr fontId="8"/>
  </si>
  <si>
    <t>第１種低層住居専用地域</t>
    <rPh sb="0" eb="1">
      <t>ダイ</t>
    </rPh>
    <rPh sb="2" eb="3">
      <t>シュ</t>
    </rPh>
    <rPh sb="3" eb="5">
      <t>テイソウ</t>
    </rPh>
    <rPh sb="5" eb="7">
      <t>ジュウキョ</t>
    </rPh>
    <rPh sb="7" eb="9">
      <t>センヨウ</t>
    </rPh>
    <rPh sb="9" eb="11">
      <t>チイキ</t>
    </rPh>
    <phoneticPr fontId="8"/>
  </si>
  <si>
    <t>第２種低層住居専用地域</t>
    <rPh sb="0" eb="1">
      <t>ダイ</t>
    </rPh>
    <rPh sb="2" eb="3">
      <t>シュ</t>
    </rPh>
    <rPh sb="3" eb="5">
      <t>テイソウ</t>
    </rPh>
    <rPh sb="5" eb="7">
      <t>ジュウキョ</t>
    </rPh>
    <rPh sb="7" eb="9">
      <t>センヨウ</t>
    </rPh>
    <rPh sb="9" eb="11">
      <t>チイキ</t>
    </rPh>
    <phoneticPr fontId="8"/>
  </si>
  <si>
    <t>第１種中高層住居専用地域</t>
    <rPh sb="0" eb="1">
      <t>ダイ</t>
    </rPh>
    <rPh sb="2" eb="3">
      <t>シュ</t>
    </rPh>
    <rPh sb="3" eb="6">
      <t>チュウコウソウ</t>
    </rPh>
    <rPh sb="7" eb="9">
      <t>ジュウキョ</t>
    </rPh>
    <rPh sb="9" eb="11">
      <t>センヨウチイキ</t>
    </rPh>
    <phoneticPr fontId="8"/>
  </si>
  <si>
    <t>第２種中高層住居専用地域</t>
    <rPh sb="0" eb="1">
      <t>ダイ</t>
    </rPh>
    <rPh sb="2" eb="3">
      <t>シュ</t>
    </rPh>
    <rPh sb="3" eb="6">
      <t>チュウコウソウ</t>
    </rPh>
    <rPh sb="6" eb="8">
      <t>ジュウキョ</t>
    </rPh>
    <rPh sb="8" eb="10">
      <t>センヨウ</t>
    </rPh>
    <rPh sb="10" eb="12">
      <t>チイキ</t>
    </rPh>
    <phoneticPr fontId="8"/>
  </si>
  <si>
    <t>第１種住居地域</t>
    <rPh sb="0" eb="1">
      <t>ダイ</t>
    </rPh>
    <rPh sb="2" eb="3">
      <t>シュ</t>
    </rPh>
    <rPh sb="3" eb="5">
      <t>ジュウキョ</t>
    </rPh>
    <rPh sb="5" eb="7">
      <t>チイキ</t>
    </rPh>
    <phoneticPr fontId="8"/>
  </si>
  <si>
    <t>第２種住居地域</t>
    <rPh sb="0" eb="1">
      <t>ダイ</t>
    </rPh>
    <rPh sb="2" eb="3">
      <t>シュ</t>
    </rPh>
    <rPh sb="3" eb="5">
      <t>ジュウキョ</t>
    </rPh>
    <rPh sb="5" eb="7">
      <t>チイキ</t>
    </rPh>
    <phoneticPr fontId="8"/>
  </si>
  <si>
    <t>準住居地域</t>
    <rPh sb="0" eb="1">
      <t>ジュン</t>
    </rPh>
    <rPh sb="1" eb="3">
      <t>ジュウキョ</t>
    </rPh>
    <rPh sb="3" eb="5">
      <t>チイキ</t>
    </rPh>
    <phoneticPr fontId="8"/>
  </si>
  <si>
    <t>近隣商業地域</t>
    <rPh sb="0" eb="2">
      <t>キンリン</t>
    </rPh>
    <rPh sb="2" eb="4">
      <t>ショウギョウ</t>
    </rPh>
    <rPh sb="4" eb="6">
      <t>チイキ</t>
    </rPh>
    <phoneticPr fontId="8"/>
  </si>
  <si>
    <t>商業地域</t>
    <rPh sb="0" eb="2">
      <t>ショウギョウ</t>
    </rPh>
    <rPh sb="2" eb="4">
      <t>チイキ</t>
    </rPh>
    <phoneticPr fontId="8"/>
  </si>
  <si>
    <t>準工業地域</t>
    <rPh sb="0" eb="1">
      <t>ジュン</t>
    </rPh>
    <rPh sb="1" eb="3">
      <t>コウギョウ</t>
    </rPh>
    <rPh sb="3" eb="5">
      <t>チイキ</t>
    </rPh>
    <phoneticPr fontId="8"/>
  </si>
  <si>
    <t>工業地域</t>
    <rPh sb="0" eb="2">
      <t>コウギョウ</t>
    </rPh>
    <rPh sb="2" eb="4">
      <t>チイキ</t>
    </rPh>
    <phoneticPr fontId="8"/>
  </si>
  <si>
    <t>工業専用地域</t>
    <rPh sb="0" eb="2">
      <t>コウギョウ</t>
    </rPh>
    <rPh sb="2" eb="4">
      <t>センヨウ</t>
    </rPh>
    <rPh sb="4" eb="6">
      <t>チイキ</t>
    </rPh>
    <phoneticPr fontId="8"/>
  </si>
  <si>
    <t>合　　　計</t>
    <rPh sb="0" eb="1">
      <t>ゴウ</t>
    </rPh>
    <rPh sb="4" eb="5">
      <t>ケイ</t>
    </rPh>
    <phoneticPr fontId="8"/>
  </si>
  <si>
    <t>周辺地区</t>
    <rPh sb="0" eb="2">
      <t>シュウヘン</t>
    </rPh>
    <rPh sb="2" eb="4">
      <t>チク</t>
    </rPh>
    <phoneticPr fontId="8"/>
  </si>
  <si>
    <t>研究学園地区　※１</t>
    <rPh sb="0" eb="2">
      <t>ケンキュウ</t>
    </rPh>
    <rPh sb="2" eb="4">
      <t>ガクエン</t>
    </rPh>
    <rPh sb="4" eb="6">
      <t>チク</t>
    </rPh>
    <phoneticPr fontId="8"/>
  </si>
  <si>
    <t>小　　　　　計</t>
    <rPh sb="0" eb="1">
      <t>ショウ</t>
    </rPh>
    <rPh sb="6" eb="7">
      <t>ケイ</t>
    </rPh>
    <phoneticPr fontId="8"/>
  </si>
  <si>
    <t>合計</t>
    <rPh sb="0" eb="2">
      <t>ゴウケイ</t>
    </rPh>
    <phoneticPr fontId="8"/>
  </si>
  <si>
    <t>研究学園地区</t>
    <rPh sb="0" eb="2">
      <t>ケンキュウ</t>
    </rPh>
    <rPh sb="2" eb="4">
      <t>ガクエン</t>
    </rPh>
    <rPh sb="4" eb="6">
      <t>チク</t>
    </rPh>
    <phoneticPr fontId="8"/>
  </si>
  <si>
    <t>TX沿線開発地区　※２</t>
    <rPh sb="2" eb="4">
      <t>エンセン</t>
    </rPh>
    <rPh sb="4" eb="6">
      <t>カイハツ</t>
    </rPh>
    <rPh sb="6" eb="8">
      <t>チク</t>
    </rPh>
    <phoneticPr fontId="8"/>
  </si>
  <si>
    <t>TX沿線開発隣接地区</t>
    <rPh sb="2" eb="4">
      <t>エンセン</t>
    </rPh>
    <rPh sb="4" eb="6">
      <t>カイハツ</t>
    </rPh>
    <rPh sb="6" eb="8">
      <t>リンセツ</t>
    </rPh>
    <rPh sb="8" eb="10">
      <t>チク</t>
    </rPh>
    <phoneticPr fontId="8"/>
  </si>
  <si>
    <t>合　　　　　計</t>
    <rPh sb="0" eb="1">
      <t>ゴウ</t>
    </rPh>
    <rPh sb="6" eb="7">
      <t>ケイ</t>
    </rPh>
    <phoneticPr fontId="8"/>
  </si>
  <si>
    <t>資料：都市計画部都市計画課</t>
    <rPh sb="0" eb="2">
      <t>シリョウ</t>
    </rPh>
    <rPh sb="3" eb="5">
      <t>トシ</t>
    </rPh>
    <rPh sb="5" eb="7">
      <t>ケイカク</t>
    </rPh>
    <rPh sb="7" eb="8">
      <t>ブ</t>
    </rPh>
    <rPh sb="8" eb="10">
      <t>トシ</t>
    </rPh>
    <rPh sb="10" eb="12">
      <t>ケイカク</t>
    </rPh>
    <rPh sb="12" eb="13">
      <t>カ</t>
    </rPh>
    <phoneticPr fontId="8"/>
  </si>
  <si>
    <t>※１　「研究学園地区」とは、筑波研究学園都市建設法施行令　第１条に定められている区域</t>
    <rPh sb="4" eb="8">
      <t>ケンキュウガクエン</t>
    </rPh>
    <rPh sb="8" eb="10">
      <t>チク</t>
    </rPh>
    <rPh sb="29" eb="30">
      <t>ダイ</t>
    </rPh>
    <rPh sb="31" eb="32">
      <t>ジョウ</t>
    </rPh>
    <rPh sb="33" eb="34">
      <t>サダ</t>
    </rPh>
    <rPh sb="40" eb="42">
      <t>クイキ</t>
    </rPh>
    <phoneticPr fontId="8"/>
  </si>
  <si>
    <t>上沢、大穂、立原、南原、花畑、西沢、旭、天王台、天久保、吾妻、竹園、千現、並木、梅園、北郷、西原、八幡台、春日、東新井、二の宮、小野川、松代、大わし、藤本、観音台、長峰、東、稲荷前、高野台、牧園、池の台、松の里、西の沢及び若葉</t>
    <phoneticPr fontId="8"/>
  </si>
  <si>
    <t>※２　「TX沿線開発地区」とは、「大都市地域における宅地開発及び鉄道整備の一体的推進に関する特別措置法</t>
    <rPh sb="6" eb="8">
      <t>エンセン</t>
    </rPh>
    <rPh sb="8" eb="10">
      <t>カイハツ</t>
    </rPh>
    <rPh sb="10" eb="12">
      <t>チク</t>
    </rPh>
    <phoneticPr fontId="8"/>
  </si>
  <si>
    <t>（宅鉄法）」に基づき、TXの整備と沿線地域のまちづくりを一体的に進めている次の５地区</t>
    <phoneticPr fontId="8"/>
  </si>
  <si>
    <t>中根・金田台地区（春風台、さくらの森、流星台）、葛城地区（学園の森、研究学園、学園南）、上河原崎・中西地区（かみかわ、高山、万博公園西）、島名・福田坪地区（香取台、諏訪、陣場）、萱丸地区（みどりの、みどりの中央、みどりの東、みどりの南）</t>
    <rPh sb="0" eb="2">
      <t>ナカネ</t>
    </rPh>
    <rPh sb="3" eb="5">
      <t>キンタ</t>
    </rPh>
    <rPh sb="5" eb="6">
      <t>ダイ</t>
    </rPh>
    <rPh sb="6" eb="8">
      <t>チク</t>
    </rPh>
    <rPh sb="9" eb="11">
      <t>ハルカゼ</t>
    </rPh>
    <rPh sb="11" eb="12">
      <t>ダイ</t>
    </rPh>
    <rPh sb="17" eb="18">
      <t>モリ</t>
    </rPh>
    <rPh sb="19" eb="21">
      <t>リュウセイ</t>
    </rPh>
    <rPh sb="21" eb="22">
      <t>ダイ</t>
    </rPh>
    <rPh sb="24" eb="26">
      <t>カツラギ</t>
    </rPh>
    <rPh sb="26" eb="28">
      <t>チク</t>
    </rPh>
    <rPh sb="29" eb="31">
      <t>ガクエン</t>
    </rPh>
    <rPh sb="32" eb="33">
      <t>モリ</t>
    </rPh>
    <rPh sb="34" eb="36">
      <t>ケンキュウ</t>
    </rPh>
    <rPh sb="36" eb="38">
      <t>ガクエン</t>
    </rPh>
    <rPh sb="39" eb="42">
      <t>ガクエンミナミ</t>
    </rPh>
    <rPh sb="44" eb="48">
      <t>カミカワラザキ</t>
    </rPh>
    <rPh sb="49" eb="51">
      <t>ナカニシ</t>
    </rPh>
    <rPh sb="51" eb="53">
      <t>チク</t>
    </rPh>
    <rPh sb="59" eb="61">
      <t>タカヤマ</t>
    </rPh>
    <rPh sb="62" eb="64">
      <t>バンパク</t>
    </rPh>
    <rPh sb="64" eb="66">
      <t>コウエン</t>
    </rPh>
    <rPh sb="66" eb="67">
      <t>ニシ</t>
    </rPh>
    <rPh sb="69" eb="71">
      <t>シマナ</t>
    </rPh>
    <rPh sb="72" eb="74">
      <t>フクダ</t>
    </rPh>
    <rPh sb="74" eb="75">
      <t>ツボ</t>
    </rPh>
    <rPh sb="75" eb="77">
      <t>チク</t>
    </rPh>
    <rPh sb="78" eb="80">
      <t>カトリ</t>
    </rPh>
    <rPh sb="80" eb="81">
      <t>ダイ</t>
    </rPh>
    <rPh sb="82" eb="84">
      <t>スワ</t>
    </rPh>
    <rPh sb="85" eb="87">
      <t>ジンバ</t>
    </rPh>
    <rPh sb="89" eb="90">
      <t>カヤ</t>
    </rPh>
    <rPh sb="90" eb="91">
      <t>マル</t>
    </rPh>
    <rPh sb="91" eb="93">
      <t>チク</t>
    </rPh>
    <rPh sb="103" eb="105">
      <t>チュウオウ</t>
    </rPh>
    <rPh sb="110" eb="111">
      <t>ヒガシ</t>
    </rPh>
    <rPh sb="116" eb="117">
      <t>ミナミ</t>
    </rPh>
    <phoneticPr fontId="8"/>
  </si>
  <si>
    <t>表３１　住居の種類・住宅の所有の関係(６区分)別一般世帯数、一般世帯人員の推移</t>
    <rPh sb="0" eb="1">
      <t>ヒョウ</t>
    </rPh>
    <phoneticPr fontId="8"/>
  </si>
  <si>
    <t>各年１０月１日現在</t>
    <phoneticPr fontId="8"/>
  </si>
  <si>
    <t>区分</t>
  </si>
  <si>
    <t>持家</t>
    <phoneticPr fontId="8"/>
  </si>
  <si>
    <t>公営・公団 
公社の借家</t>
    <phoneticPr fontId="8"/>
  </si>
  <si>
    <t>民間借家</t>
  </si>
  <si>
    <t>給与住宅</t>
  </si>
  <si>
    <t>間借り</t>
  </si>
  <si>
    <t>住宅以外に住む
一般世帯</t>
    <phoneticPr fontId="8"/>
  </si>
  <si>
    <t>昭和60年</t>
    <phoneticPr fontId="8"/>
  </si>
  <si>
    <r>
      <t>世帯数</t>
    </r>
    <r>
      <rPr>
        <sz val="8"/>
        <rFont val="ＭＳ Ｐゴシック"/>
        <family val="3"/>
        <charset val="128"/>
      </rPr>
      <t>　※1</t>
    </r>
    <phoneticPr fontId="8"/>
  </si>
  <si>
    <t>※2</t>
    <phoneticPr fontId="8"/>
  </si>
  <si>
    <t>世帯人員</t>
    <phoneticPr fontId="8"/>
  </si>
  <si>
    <t>平成２年</t>
    <rPh sb="3" eb="4">
      <t>ネン</t>
    </rPh>
    <phoneticPr fontId="8"/>
  </si>
  <si>
    <t>世帯数</t>
    <phoneticPr fontId="8"/>
  </si>
  <si>
    <t>※3</t>
    <phoneticPr fontId="8"/>
  </si>
  <si>
    <t>平成12年</t>
    <phoneticPr fontId="8"/>
  </si>
  <si>
    <t>平成17年</t>
    <rPh sb="0" eb="2">
      <t>ヘイセイ</t>
    </rPh>
    <rPh sb="4" eb="5">
      <t>ネン</t>
    </rPh>
    <phoneticPr fontId="8"/>
  </si>
  <si>
    <t>平成22年</t>
    <rPh sb="0" eb="2">
      <t>ヘイセイ</t>
    </rPh>
    <rPh sb="4" eb="5">
      <t>ネン</t>
    </rPh>
    <phoneticPr fontId="8"/>
  </si>
  <si>
    <t>資料 ：  国勢調査結果報告書</t>
    <phoneticPr fontId="8"/>
  </si>
  <si>
    <t>※1</t>
    <phoneticPr fontId="8"/>
  </si>
  <si>
    <t>住宅以外に住む一般世帯とは、寄宿舎・寮など生計を共にしない単身者の集まりを居住させるための建物や、
病院・学校・旅館・会社・工場・事務所などの居住用でない建物を示す。仮小屋など臨時応急的に造られた住居
などもこれに含まれる。</t>
    <rPh sb="7" eb="9">
      <t>イッパン</t>
    </rPh>
    <rPh sb="9" eb="11">
      <t>セタイ</t>
    </rPh>
    <phoneticPr fontId="8"/>
  </si>
  <si>
    <t>昭和60年は合併前の谷田部町、大穂町、豊里町、桜村、筑波町、茎崎町を合わせた数。</t>
    <rPh sb="0" eb="2">
      <t>ショウワ</t>
    </rPh>
    <rPh sb="4" eb="5">
      <t>ネン</t>
    </rPh>
    <rPh sb="6" eb="8">
      <t>ガッペイ</t>
    </rPh>
    <rPh sb="8" eb="9">
      <t>マエ</t>
    </rPh>
    <rPh sb="10" eb="13">
      <t>ヤタベ</t>
    </rPh>
    <rPh sb="13" eb="14">
      <t>マチ</t>
    </rPh>
    <rPh sb="15" eb="18">
      <t>オオホマチ</t>
    </rPh>
    <rPh sb="19" eb="21">
      <t>トヨサト</t>
    </rPh>
    <rPh sb="21" eb="22">
      <t>マチ</t>
    </rPh>
    <rPh sb="23" eb="24">
      <t>サクラ</t>
    </rPh>
    <rPh sb="24" eb="25">
      <t>ムラ</t>
    </rPh>
    <rPh sb="26" eb="29">
      <t>ツクバマチ</t>
    </rPh>
    <rPh sb="30" eb="32">
      <t>クキザキ</t>
    </rPh>
    <rPh sb="32" eb="33">
      <t>マチ</t>
    </rPh>
    <rPh sb="34" eb="35">
      <t>ア</t>
    </rPh>
    <rPh sb="38" eb="39">
      <t>カズ</t>
    </rPh>
    <phoneticPr fontId="8"/>
  </si>
  <si>
    <t>平成２年から平成17年までは合併前のつくば市と茎崎町を合わせた数。</t>
    <rPh sb="0" eb="2">
      <t>ヘイセイ</t>
    </rPh>
    <rPh sb="3" eb="4">
      <t>ネン</t>
    </rPh>
    <rPh sb="6" eb="8">
      <t>ヘイセイ</t>
    </rPh>
    <rPh sb="10" eb="11">
      <t>ネン</t>
    </rPh>
    <rPh sb="14" eb="16">
      <t>ガッペイ</t>
    </rPh>
    <rPh sb="16" eb="17">
      <t>マエ</t>
    </rPh>
    <rPh sb="21" eb="22">
      <t>シ</t>
    </rPh>
    <rPh sb="23" eb="25">
      <t>クキザキ</t>
    </rPh>
    <rPh sb="25" eb="26">
      <t>マチ</t>
    </rPh>
    <rPh sb="27" eb="28">
      <t>ア</t>
    </rPh>
    <rPh sb="31" eb="32">
      <t>カズ</t>
    </rPh>
    <phoneticPr fontId="8"/>
  </si>
  <si>
    <t>令和２年　世帯数の割合</t>
    <rPh sb="0" eb="2">
      <t>レイワ</t>
    </rPh>
    <rPh sb="3" eb="4">
      <t>ネン</t>
    </rPh>
    <rPh sb="5" eb="8">
      <t>セタイスウ</t>
    </rPh>
    <rPh sb="9" eb="11">
      <t>ワリアイ</t>
    </rPh>
    <phoneticPr fontId="8"/>
  </si>
  <si>
    <t>間借り</t>
    <rPh sb="0" eb="1">
      <t>マ</t>
    </rPh>
    <rPh sb="1" eb="2">
      <t>カ</t>
    </rPh>
    <phoneticPr fontId="14"/>
  </si>
  <si>
    <t>R2</t>
  </si>
  <si>
    <t>世帯数</t>
    <rPh sb="0" eb="3">
      <t>セタイスウ</t>
    </rPh>
    <phoneticPr fontId="46"/>
  </si>
  <si>
    <t>持ち家</t>
  </si>
  <si>
    <t>民営の借家</t>
  </si>
  <si>
    <t>公営・都市再生機構・公社の借家</t>
  </si>
  <si>
    <t>住宅以外に住む一般世帯</t>
  </si>
  <si>
    <t>表３２　共同住宅等の階層別建築確認申請件数の推移</t>
    <rPh sb="0" eb="1">
      <t>ヒョウ</t>
    </rPh>
    <phoneticPr fontId="8"/>
  </si>
  <si>
    <t>単位：件</t>
    <rPh sb="0" eb="2">
      <t>タンイ</t>
    </rPh>
    <rPh sb="3" eb="4">
      <t>ケン</t>
    </rPh>
    <phoneticPr fontId="8"/>
  </si>
  <si>
    <t>１階</t>
  </si>
  <si>
    <t>２階</t>
  </si>
  <si>
    <t>３階</t>
  </si>
  <si>
    <t>４階</t>
  </si>
  <si>
    <t>５階</t>
  </si>
  <si>
    <t>６階</t>
  </si>
  <si>
    <t>７階</t>
  </si>
  <si>
    <t>８階</t>
  </si>
  <si>
    <t>９階以上</t>
  </si>
  <si>
    <t>平成 ６年度</t>
    <phoneticPr fontId="8"/>
  </si>
  <si>
    <t>平成 ７年度</t>
    <phoneticPr fontId="8"/>
  </si>
  <si>
    <t>平成 ８年度</t>
    <phoneticPr fontId="8"/>
  </si>
  <si>
    <t>平成 ９年度</t>
    <phoneticPr fontId="8"/>
  </si>
  <si>
    <t>平成１０年度</t>
    <phoneticPr fontId="8"/>
  </si>
  <si>
    <t>平成１１年度</t>
    <phoneticPr fontId="8"/>
  </si>
  <si>
    <t>平成１２年度</t>
    <phoneticPr fontId="8"/>
  </si>
  <si>
    <t>平成１３年度</t>
  </si>
  <si>
    <t>平成１４年度</t>
  </si>
  <si>
    <t>平成１５年度</t>
  </si>
  <si>
    <t>平成１６年度</t>
  </si>
  <si>
    <t>平成１７年度</t>
  </si>
  <si>
    <t>平成１８年度</t>
  </si>
  <si>
    <t>平成２３年度</t>
    <rPh sb="0" eb="2">
      <t>ヘイセイ</t>
    </rPh>
    <rPh sb="4" eb="6">
      <t>ネンド</t>
    </rPh>
    <phoneticPr fontId="8"/>
  </si>
  <si>
    <t>平成２４年度</t>
    <rPh sb="0" eb="2">
      <t>ヘイセイ</t>
    </rPh>
    <rPh sb="4" eb="6">
      <t>ネンド</t>
    </rPh>
    <phoneticPr fontId="8"/>
  </si>
  <si>
    <t>平成２５年度</t>
    <rPh sb="0" eb="2">
      <t>ヘイセイ</t>
    </rPh>
    <rPh sb="4" eb="6">
      <t>ネンド</t>
    </rPh>
    <phoneticPr fontId="8"/>
  </si>
  <si>
    <t>平成２６年度</t>
    <rPh sb="0" eb="2">
      <t>ヘイセイ</t>
    </rPh>
    <rPh sb="4" eb="6">
      <t>ネンド</t>
    </rPh>
    <phoneticPr fontId="8"/>
  </si>
  <si>
    <t>平成２７年度</t>
    <phoneticPr fontId="8"/>
  </si>
  <si>
    <t>平成２８年度</t>
    <phoneticPr fontId="8"/>
  </si>
  <si>
    <t>平成２９年度</t>
    <phoneticPr fontId="8"/>
  </si>
  <si>
    <t>平成３０年度</t>
  </si>
  <si>
    <t>令和 元年度</t>
    <rPh sb="0" eb="2">
      <t>レイワ</t>
    </rPh>
    <rPh sb="3" eb="4">
      <t>モト</t>
    </rPh>
    <phoneticPr fontId="8"/>
  </si>
  <si>
    <t>令和 ２年度</t>
    <rPh sb="0" eb="2">
      <t>レイワ</t>
    </rPh>
    <phoneticPr fontId="8"/>
  </si>
  <si>
    <t>資料：都市計画部建築指導課</t>
    <rPh sb="3" eb="5">
      <t>トシ</t>
    </rPh>
    <rPh sb="5" eb="7">
      <t>ケイカク</t>
    </rPh>
    <phoneticPr fontId="8"/>
  </si>
  <si>
    <t>表３３　市内の都市公園</t>
    <rPh sb="0" eb="1">
      <t>ヒョウ</t>
    </rPh>
    <rPh sb="7" eb="9">
      <t>トシ</t>
    </rPh>
    <phoneticPr fontId="8"/>
  </si>
  <si>
    <t>各年度末現在（単位：㎡）</t>
    <phoneticPr fontId="8"/>
  </si>
  <si>
    <t>年  度</t>
    <rPh sb="3" eb="4">
      <t>ド</t>
    </rPh>
    <phoneticPr fontId="8"/>
  </si>
  <si>
    <t>運動公園</t>
    <rPh sb="0" eb="2">
      <t>ウンドウ</t>
    </rPh>
    <rPh sb="2" eb="4">
      <t>コウエン</t>
    </rPh>
    <phoneticPr fontId="8"/>
  </si>
  <si>
    <t>地区公園</t>
    <rPh sb="0" eb="2">
      <t>チク</t>
    </rPh>
    <rPh sb="2" eb="4">
      <t>コウエン</t>
    </rPh>
    <phoneticPr fontId="8"/>
  </si>
  <si>
    <t>近隣公園</t>
    <rPh sb="0" eb="2">
      <t>キンリン</t>
    </rPh>
    <rPh sb="2" eb="4">
      <t>コウエン</t>
    </rPh>
    <phoneticPr fontId="8"/>
  </si>
  <si>
    <t>街区公園</t>
    <rPh sb="0" eb="1">
      <t>ガイ</t>
    </rPh>
    <rPh sb="1" eb="2">
      <t>ク</t>
    </rPh>
    <rPh sb="2" eb="4">
      <t>コウエン</t>
    </rPh>
    <phoneticPr fontId="8"/>
  </si>
  <si>
    <t>都市緑地</t>
    <rPh sb="3" eb="4">
      <t>チ</t>
    </rPh>
    <phoneticPr fontId="8"/>
  </si>
  <si>
    <t>合          計</t>
  </si>
  <si>
    <t>公園数</t>
    <rPh sb="0" eb="2">
      <t>コウエン</t>
    </rPh>
    <rPh sb="2" eb="3">
      <t>スウ</t>
    </rPh>
    <phoneticPr fontId="8"/>
  </si>
  <si>
    <t>面  積</t>
  </si>
  <si>
    <t>公園数</t>
    <rPh sb="0" eb="2">
      <t>コウエン</t>
    </rPh>
    <rPh sb="2" eb="3">
      <t>カズ</t>
    </rPh>
    <phoneticPr fontId="8"/>
  </si>
  <si>
    <t>平成　３年度</t>
    <phoneticPr fontId="8"/>
  </si>
  <si>
    <t>平成　４年度</t>
    <phoneticPr fontId="8"/>
  </si>
  <si>
    <t>平成　５年度</t>
    <phoneticPr fontId="8"/>
  </si>
  <si>
    <t>平成　６年度</t>
    <phoneticPr fontId="8"/>
  </si>
  <si>
    <t>平成　７年度</t>
    <phoneticPr fontId="8"/>
  </si>
  <si>
    <t>平成　８年度</t>
    <phoneticPr fontId="8"/>
  </si>
  <si>
    <t>平成　９年度</t>
    <phoneticPr fontId="8"/>
  </si>
  <si>
    <t>平成２６年度</t>
    <phoneticPr fontId="8"/>
  </si>
  <si>
    <t>平成２７年度</t>
    <rPh sb="0" eb="2">
      <t>ヘイセイ</t>
    </rPh>
    <rPh sb="4" eb="6">
      <t>ネンド</t>
    </rPh>
    <phoneticPr fontId="8"/>
  </si>
  <si>
    <t>平成２８年度</t>
    <rPh sb="0" eb="2">
      <t>ヘイセイ</t>
    </rPh>
    <rPh sb="4" eb="6">
      <t>ネンド</t>
    </rPh>
    <phoneticPr fontId="8"/>
  </si>
  <si>
    <t>平成２９年度</t>
    <rPh sb="0" eb="2">
      <t>ヘイセイ</t>
    </rPh>
    <rPh sb="4" eb="6">
      <t>ネンド</t>
    </rPh>
    <phoneticPr fontId="8"/>
  </si>
  <si>
    <t>平成３０年度</t>
    <rPh sb="0" eb="2">
      <t>ヘイセイ</t>
    </rPh>
    <rPh sb="4" eb="6">
      <t>ネンド</t>
    </rPh>
    <phoneticPr fontId="8"/>
  </si>
  <si>
    <t>令和２年度</t>
    <rPh sb="0" eb="2">
      <t>レイワ</t>
    </rPh>
    <rPh sb="3" eb="5">
      <t>ネンド</t>
    </rPh>
    <rPh sb="4" eb="5">
      <t>ガンネン</t>
    </rPh>
    <phoneticPr fontId="8"/>
  </si>
  <si>
    <t>箇所数・面積には、県営公園は含まない。</t>
    <phoneticPr fontId="8"/>
  </si>
  <si>
    <t>資料 ：建設部公園・施設課</t>
    <rPh sb="4" eb="6">
      <t>ケンセツ</t>
    </rPh>
    <rPh sb="7" eb="9">
      <t>コウエン</t>
    </rPh>
    <rPh sb="10" eb="12">
      <t>シセツ</t>
    </rPh>
    <rPh sb="12" eb="13">
      <t>カ</t>
    </rPh>
    <phoneticPr fontId="8"/>
  </si>
  <si>
    <t>表３４　市営公園に関わる１人当たり面積の推移</t>
    <rPh sb="0" eb="1">
      <t>ヒョウ</t>
    </rPh>
    <rPh sb="4" eb="6">
      <t>シエイ</t>
    </rPh>
    <phoneticPr fontId="8"/>
  </si>
  <si>
    <t>各年度末現在</t>
    <phoneticPr fontId="8"/>
  </si>
  <si>
    <t>年      　度</t>
    <phoneticPr fontId="8"/>
  </si>
  <si>
    <t>市営公園面積（㎡）</t>
    <rPh sb="0" eb="2">
      <t>シエイ</t>
    </rPh>
    <phoneticPr fontId="8"/>
  </si>
  <si>
    <t>１人当たりの面積（㎡）</t>
    <phoneticPr fontId="8"/>
  </si>
  <si>
    <t>平成　７年度</t>
    <rPh sb="0" eb="2">
      <t>ヘイセイ</t>
    </rPh>
    <rPh sb="4" eb="5">
      <t>ネンド</t>
    </rPh>
    <phoneticPr fontId="8"/>
  </si>
  <si>
    <t>平成　８年度</t>
    <rPh sb="0" eb="2">
      <t>ヘイセイ</t>
    </rPh>
    <phoneticPr fontId="8"/>
  </si>
  <si>
    <t>平成　９年度</t>
    <rPh sb="0" eb="2">
      <t>ヘイセイ</t>
    </rPh>
    <phoneticPr fontId="8"/>
  </si>
  <si>
    <t>平成１０年度</t>
    <rPh sb="0" eb="2">
      <t>ヘイセイ</t>
    </rPh>
    <phoneticPr fontId="8"/>
  </si>
  <si>
    <t>平成１１年度</t>
    <rPh sb="0" eb="2">
      <t>ヘイセイ</t>
    </rPh>
    <phoneticPr fontId="8"/>
  </si>
  <si>
    <t>平成１２年度</t>
    <rPh sb="0" eb="2">
      <t>ヘイセイ</t>
    </rPh>
    <phoneticPr fontId="8"/>
  </si>
  <si>
    <t>平成１３年度</t>
    <rPh sb="0" eb="2">
      <t>ヘイセイ</t>
    </rPh>
    <phoneticPr fontId="8"/>
  </si>
  <si>
    <t>平成１４年度</t>
    <rPh sb="0" eb="2">
      <t>ヘイセイ</t>
    </rPh>
    <phoneticPr fontId="8"/>
  </si>
  <si>
    <t>平成１５年度</t>
    <rPh sb="0" eb="2">
      <t>ヘイセイ</t>
    </rPh>
    <phoneticPr fontId="8"/>
  </si>
  <si>
    <t>平成１６年度</t>
    <rPh sb="0" eb="2">
      <t>ヘイセイ</t>
    </rPh>
    <phoneticPr fontId="8"/>
  </si>
  <si>
    <t>平成１７年度</t>
    <rPh sb="0" eb="2">
      <t>ヘイセイ</t>
    </rPh>
    <phoneticPr fontId="8"/>
  </si>
  <si>
    <t>平成１８年度</t>
    <rPh sb="0" eb="2">
      <t>ヘイセイ</t>
    </rPh>
    <phoneticPr fontId="8"/>
  </si>
  <si>
    <t>平成３０年度</t>
    <phoneticPr fontId="8"/>
  </si>
  <si>
    <t>令和元年度</t>
    <rPh sb="0" eb="2">
      <t>レイワ</t>
    </rPh>
    <rPh sb="2" eb="3">
      <t>ガン</t>
    </rPh>
    <phoneticPr fontId="8"/>
  </si>
  <si>
    <t>令和２年度</t>
    <rPh sb="0" eb="2">
      <t>レイワ</t>
    </rPh>
    <phoneticPr fontId="8"/>
  </si>
  <si>
    <t>※「１人当たりの面積」は当該年度４月１日現在の常住人口により算出した。</t>
    <rPh sb="12" eb="14">
      <t>トウガイ</t>
    </rPh>
    <rPh sb="14" eb="16">
      <t>ネンド</t>
    </rPh>
    <rPh sb="17" eb="18">
      <t>ガツ</t>
    </rPh>
    <rPh sb="19" eb="20">
      <t>ニチ</t>
    </rPh>
    <phoneticPr fontId="8"/>
  </si>
  <si>
    <t>※市営公園面積・１人当たりの面積には、県営公園は含まない。</t>
    <rPh sb="0" eb="1">
      <t>コメジルシ</t>
    </rPh>
    <rPh sb="1" eb="3">
      <t>シエイ</t>
    </rPh>
    <rPh sb="3" eb="5">
      <t>コウエン</t>
    </rPh>
    <rPh sb="5" eb="7">
      <t>メンセキ</t>
    </rPh>
    <rPh sb="9" eb="10">
      <t>ニン</t>
    </rPh>
    <rPh sb="10" eb="11">
      <t>ア</t>
    </rPh>
    <rPh sb="14" eb="16">
      <t>メンセキ</t>
    </rPh>
    <rPh sb="19" eb="21">
      <t>ケンエイ</t>
    </rPh>
    <rPh sb="21" eb="23">
      <t>コウエン</t>
    </rPh>
    <rPh sb="24" eb="25">
      <t>フク</t>
    </rPh>
    <phoneticPr fontId="8"/>
  </si>
  <si>
    <t>　　　広い公園ベスト５　（つくば市営公園）</t>
    <rPh sb="16" eb="18">
      <t>シエイ</t>
    </rPh>
    <phoneticPr fontId="8"/>
  </si>
  <si>
    <t>　　　　　１．茎崎運動公園</t>
    <rPh sb="7" eb="9">
      <t>クキザキ</t>
    </rPh>
    <rPh sb="9" eb="11">
      <t>ウンドウ</t>
    </rPh>
    <rPh sb="11" eb="13">
      <t>コウエン</t>
    </rPh>
    <phoneticPr fontId="8"/>
  </si>
  <si>
    <t>１３１，１３０㎡</t>
    <phoneticPr fontId="8"/>
  </si>
  <si>
    <t>　　　　　２．さくら運動公園</t>
    <phoneticPr fontId="8"/>
  </si>
  <si>
    <t xml:space="preserve">  ９３，３４７㎡</t>
    <phoneticPr fontId="8"/>
  </si>
  <si>
    <t>　　　　　３．研究学園駅前公園</t>
    <rPh sb="7" eb="9">
      <t>ケンキュウ</t>
    </rPh>
    <rPh sb="9" eb="11">
      <t>ガクエン</t>
    </rPh>
    <rPh sb="11" eb="13">
      <t>エキマエ</t>
    </rPh>
    <rPh sb="13" eb="15">
      <t>コウエン</t>
    </rPh>
    <phoneticPr fontId="8"/>
  </si>
  <si>
    <t>７３，２７１㎡</t>
    <phoneticPr fontId="8"/>
  </si>
  <si>
    <t>　　　　　４．筑波北部緑地</t>
    <rPh sb="7" eb="9">
      <t>ツクバ</t>
    </rPh>
    <rPh sb="9" eb="11">
      <t>ホクブ</t>
    </rPh>
    <rPh sb="11" eb="13">
      <t>リョクチ</t>
    </rPh>
    <phoneticPr fontId="8"/>
  </si>
  <si>
    <t>　７０，７７５㎡</t>
    <phoneticPr fontId="8"/>
  </si>
  <si>
    <t>　　　　　５．科学万博記念公園</t>
    <rPh sb="7" eb="9">
      <t>カガク</t>
    </rPh>
    <rPh sb="9" eb="15">
      <t>バンパクキネンコウエン</t>
    </rPh>
    <phoneticPr fontId="8"/>
  </si>
  <si>
    <t>　５９，４７８㎡</t>
    <phoneticPr fontId="8"/>
  </si>
  <si>
    <t>表３５　水道普及状況</t>
    <rPh sb="0" eb="1">
      <t>ヒョウ</t>
    </rPh>
    <rPh sb="4" eb="6">
      <t>スイドウ</t>
    </rPh>
    <rPh sb="6" eb="8">
      <t>フキュウ</t>
    </rPh>
    <rPh sb="8" eb="10">
      <t>ジョウキョウ</t>
    </rPh>
    <phoneticPr fontId="8"/>
  </si>
  <si>
    <t xml:space="preserve">    各年度末現在</t>
    <phoneticPr fontId="8"/>
  </si>
  <si>
    <t xml:space="preserve">    　  区分</t>
    <phoneticPr fontId="8"/>
  </si>
  <si>
    <t>行政区域内総人口</t>
    <phoneticPr fontId="8"/>
  </si>
  <si>
    <t>総          数</t>
  </si>
  <si>
    <t>上       水       道</t>
  </si>
  <si>
    <t>簡     易     水    道</t>
  </si>
  <si>
    <t>年度</t>
  </si>
  <si>
    <t>箇所数</t>
    <rPh sb="0" eb="1">
      <t>カ</t>
    </rPh>
    <phoneticPr fontId="8"/>
  </si>
  <si>
    <t>計画給水      人 口 ※1</t>
    <phoneticPr fontId="8"/>
  </si>
  <si>
    <t>現在給水　人 口 ※2</t>
    <phoneticPr fontId="8"/>
  </si>
  <si>
    <t>計画給水      人      口</t>
  </si>
  <si>
    <t>現在給水　人      口</t>
    <phoneticPr fontId="8"/>
  </si>
  <si>
    <t>現在給水人      口</t>
  </si>
  <si>
    <t>平成　５年度</t>
  </si>
  <si>
    <t>平成　６年度</t>
  </si>
  <si>
    <t>平成　７年度</t>
  </si>
  <si>
    <t>平成　８年度</t>
  </si>
  <si>
    <t>平成　９年度</t>
  </si>
  <si>
    <t>平成１１年度</t>
  </si>
  <si>
    <t>平成１２年度</t>
  </si>
  <si>
    <t>令和 元年度</t>
    <rPh sb="0" eb="1">
      <t>レイ</t>
    </rPh>
    <rPh sb="1" eb="2">
      <t>ワ</t>
    </rPh>
    <rPh sb="3" eb="5">
      <t>ガンネン</t>
    </rPh>
    <rPh sb="5" eb="6">
      <t>ド</t>
    </rPh>
    <phoneticPr fontId="8"/>
  </si>
  <si>
    <t>令和  ２年度</t>
    <rPh sb="0" eb="1">
      <t>レイ</t>
    </rPh>
    <rPh sb="1" eb="2">
      <t>ワ</t>
    </rPh>
    <rPh sb="5" eb="7">
      <t>ネンド</t>
    </rPh>
    <rPh sb="6" eb="7">
      <t>ド</t>
    </rPh>
    <phoneticPr fontId="8"/>
  </si>
  <si>
    <t>専     用     水     道</t>
  </si>
  <si>
    <t>普及率
（％）※3</t>
    <phoneticPr fontId="8"/>
  </si>
  <si>
    <t>飲 料 水 供 給 施 設</t>
    <phoneticPr fontId="8"/>
  </si>
  <si>
    <t>計画給水　　 人口</t>
    <phoneticPr fontId="8"/>
  </si>
  <si>
    <t>平成　４年度</t>
  </si>
  <si>
    <t>令和 元年度</t>
    <rPh sb="0" eb="2">
      <t>レイワ</t>
    </rPh>
    <rPh sb="3" eb="5">
      <t>ガンネン</t>
    </rPh>
    <rPh sb="5" eb="6">
      <t>ド</t>
    </rPh>
    <phoneticPr fontId="8"/>
  </si>
  <si>
    <t>令和　２年度</t>
    <rPh sb="0" eb="2">
      <t>レイワ</t>
    </rPh>
    <rPh sb="4" eb="6">
      <t>ネンド</t>
    </rPh>
    <phoneticPr fontId="8"/>
  </si>
  <si>
    <t>資料 ： 生活環境部上下水道総務課・生活環境部環境保全課（水道統計資料）</t>
    <rPh sb="5" eb="7">
      <t>セイカツ</t>
    </rPh>
    <rPh sb="7" eb="9">
      <t>カンキョウ</t>
    </rPh>
    <rPh sb="10" eb="12">
      <t>ジョウゲ</t>
    </rPh>
    <rPh sb="12" eb="14">
      <t>スイドウ</t>
    </rPh>
    <rPh sb="14" eb="17">
      <t>ソウムカ</t>
    </rPh>
    <rPh sb="18" eb="20">
      <t>セイカツ</t>
    </rPh>
    <rPh sb="20" eb="22">
      <t>カンキョウ</t>
    </rPh>
    <rPh sb="25" eb="27">
      <t>ホゼン</t>
    </rPh>
    <phoneticPr fontId="8"/>
  </si>
  <si>
    <t>表３６　下水道普及状況</t>
    <rPh sb="0" eb="1">
      <t>ヒョウ</t>
    </rPh>
    <phoneticPr fontId="8"/>
  </si>
  <si>
    <t>　各年度末現在</t>
    <phoneticPr fontId="8"/>
  </si>
  <si>
    <t xml:space="preserve">             区分</t>
  </si>
  <si>
    <t>行政区域</t>
    <phoneticPr fontId="8"/>
  </si>
  <si>
    <t>処理区域</t>
    <phoneticPr fontId="8"/>
  </si>
  <si>
    <t>普及率（％）</t>
    <phoneticPr fontId="8"/>
  </si>
  <si>
    <t>面積（ｈａ）</t>
  </si>
  <si>
    <t>人口</t>
    <phoneticPr fontId="8"/>
  </si>
  <si>
    <t>行政区域</t>
  </si>
  <si>
    <t>処理区域</t>
  </si>
  <si>
    <t>普及率（％）</t>
  </si>
  <si>
    <t>平成１０年度</t>
  </si>
  <si>
    <t>平成２1年度</t>
    <rPh sb="0" eb="2">
      <t>ヘイセイ</t>
    </rPh>
    <rPh sb="4" eb="6">
      <t>ネンド</t>
    </rPh>
    <phoneticPr fontId="8"/>
  </si>
  <si>
    <t>令和 ２年度</t>
    <rPh sb="0" eb="2">
      <t>レイワ</t>
    </rPh>
    <rPh sb="4" eb="6">
      <t>ネンド</t>
    </rPh>
    <phoneticPr fontId="8"/>
  </si>
  <si>
    <t>表３７　交通事故発生状況</t>
    <rPh sb="0" eb="1">
      <t>ヒョウ</t>
    </rPh>
    <phoneticPr fontId="8"/>
  </si>
  <si>
    <t>各年間累計　（単位：件、人）</t>
    <rPh sb="0" eb="1">
      <t>カク</t>
    </rPh>
    <rPh sb="1" eb="2">
      <t>カクネン</t>
    </rPh>
    <rPh sb="2" eb="3">
      <t>アイダ</t>
    </rPh>
    <rPh sb="3" eb="5">
      <t>ルイケイ</t>
    </rPh>
    <rPh sb="7" eb="9">
      <t>タンイ</t>
    </rPh>
    <rPh sb="10" eb="11">
      <t>ケン</t>
    </rPh>
    <rPh sb="12" eb="13">
      <t>ニン</t>
    </rPh>
    <phoneticPr fontId="8"/>
  </si>
  <si>
    <t>区分　</t>
    <rPh sb="0" eb="2">
      <t>クブン</t>
    </rPh>
    <phoneticPr fontId="8"/>
  </si>
  <si>
    <t>人　身　交　通　事　故</t>
    <rPh sb="0" eb="1">
      <t>ヒト</t>
    </rPh>
    <rPh sb="2" eb="3">
      <t>ミ</t>
    </rPh>
    <rPh sb="4" eb="5">
      <t>コウ</t>
    </rPh>
    <rPh sb="6" eb="7">
      <t>ツウ</t>
    </rPh>
    <rPh sb="8" eb="9">
      <t>コト</t>
    </rPh>
    <rPh sb="10" eb="11">
      <t>コ</t>
    </rPh>
    <phoneticPr fontId="8"/>
  </si>
  <si>
    <t>物件事故</t>
    <rPh sb="1" eb="2">
      <t>ケン</t>
    </rPh>
    <phoneticPr fontId="8"/>
  </si>
  <si>
    <t>　　　年</t>
    <rPh sb="3" eb="4">
      <t>ネン</t>
    </rPh>
    <phoneticPr fontId="8"/>
  </si>
  <si>
    <t>発生件数</t>
    <rPh sb="0" eb="2">
      <t>ハッセイ</t>
    </rPh>
    <rPh sb="2" eb="4">
      <t>ケンスウ</t>
    </rPh>
    <phoneticPr fontId="8"/>
  </si>
  <si>
    <t>死者数</t>
    <rPh sb="0" eb="1">
      <t>シ</t>
    </rPh>
    <rPh sb="1" eb="2">
      <t>シャ</t>
    </rPh>
    <rPh sb="2" eb="3">
      <t>スウ</t>
    </rPh>
    <phoneticPr fontId="8"/>
  </si>
  <si>
    <t>負傷者数</t>
    <rPh sb="0" eb="1">
      <t>フ</t>
    </rPh>
    <rPh sb="1" eb="2">
      <t>キズ</t>
    </rPh>
    <rPh sb="2" eb="3">
      <t>シャ</t>
    </rPh>
    <rPh sb="3" eb="4">
      <t>スウ</t>
    </rPh>
    <phoneticPr fontId="8"/>
  </si>
  <si>
    <t>平成１３年</t>
  </si>
  <si>
    <t>平成１４年</t>
  </si>
  <si>
    <t>平成１５年</t>
  </si>
  <si>
    <t>令和２年</t>
    <phoneticPr fontId="8"/>
  </si>
  <si>
    <t>資料：茨城県警察本部交通総務課</t>
    <rPh sb="0" eb="2">
      <t>シリョウ</t>
    </rPh>
    <rPh sb="3" eb="6">
      <t>イバラキケン</t>
    </rPh>
    <rPh sb="6" eb="8">
      <t>ケイサツ</t>
    </rPh>
    <rPh sb="8" eb="10">
      <t>ホンブ</t>
    </rPh>
    <rPh sb="10" eb="12">
      <t>コウツウ</t>
    </rPh>
    <rPh sb="12" eb="15">
      <t>ソウムカ</t>
    </rPh>
    <phoneticPr fontId="8"/>
  </si>
  <si>
    <t>表３８　火災の発生状況</t>
    <rPh sb="0" eb="1">
      <t>ヒョウ</t>
    </rPh>
    <phoneticPr fontId="8"/>
  </si>
  <si>
    <t>各年間累計 （単位：件）</t>
    <rPh sb="7" eb="9">
      <t>タンイ</t>
    </rPh>
    <rPh sb="10" eb="11">
      <t>ケン</t>
    </rPh>
    <phoneticPr fontId="8"/>
  </si>
  <si>
    <t xml:space="preserve">          区分</t>
    <phoneticPr fontId="8"/>
  </si>
  <si>
    <t>火             災             件           数</t>
  </si>
  <si>
    <t>被         災        棟　　　　数</t>
    <rPh sb="19" eb="20">
      <t>トウ</t>
    </rPh>
    <rPh sb="24" eb="25">
      <t>スウ</t>
    </rPh>
    <phoneticPr fontId="8"/>
  </si>
  <si>
    <t>死         傷        者</t>
  </si>
  <si>
    <t>災     害     面     積</t>
  </si>
  <si>
    <t>損  害  額</t>
  </si>
  <si>
    <t xml:space="preserve"> 年</t>
    <phoneticPr fontId="8"/>
  </si>
  <si>
    <t>建     物</t>
  </si>
  <si>
    <t>林     野</t>
  </si>
  <si>
    <t>車     両</t>
  </si>
  <si>
    <t>船　　　舶</t>
    <rPh sb="0" eb="1">
      <t>フネ</t>
    </rPh>
    <rPh sb="4" eb="5">
      <t>ハク</t>
    </rPh>
    <phoneticPr fontId="8"/>
  </si>
  <si>
    <t>全      焼</t>
  </si>
  <si>
    <t>半     焼</t>
  </si>
  <si>
    <t>死     者</t>
  </si>
  <si>
    <t>負  傷  者</t>
  </si>
  <si>
    <t>建   物（㎡）</t>
  </si>
  <si>
    <t>林    野（ａ）</t>
  </si>
  <si>
    <t>（千円）</t>
  </si>
  <si>
    <t>平成　８年</t>
    <phoneticPr fontId="8"/>
  </si>
  <si>
    <t>平成２４年</t>
  </si>
  <si>
    <t>令和 元年</t>
    <rPh sb="0" eb="2">
      <t>レイワ</t>
    </rPh>
    <rPh sb="3" eb="5">
      <t>ガンネン</t>
    </rPh>
    <phoneticPr fontId="8"/>
  </si>
  <si>
    <t>資料 ：  つくば市消防本部予防広報課</t>
    <rPh sb="9" eb="10">
      <t>シ</t>
    </rPh>
    <rPh sb="10" eb="12">
      <t>ショウボウ</t>
    </rPh>
    <rPh sb="12" eb="14">
      <t>ホンブ</t>
    </rPh>
    <rPh sb="14" eb="16">
      <t>ヨボウ</t>
    </rPh>
    <rPh sb="16" eb="19">
      <t>コウホウカ</t>
    </rPh>
    <phoneticPr fontId="8"/>
  </si>
  <si>
    <t>件数</t>
    <rPh sb="0" eb="2">
      <t>ケンスウ</t>
    </rPh>
    <phoneticPr fontId="8"/>
  </si>
  <si>
    <t>その他</t>
    <rPh sb="2" eb="3">
      <t>タ</t>
    </rPh>
    <phoneticPr fontId="8"/>
  </si>
  <si>
    <t>　　各年間累計（単位：件）</t>
    <rPh sb="2" eb="3">
      <t>カク</t>
    </rPh>
    <rPh sb="3" eb="5">
      <t>ネンカン</t>
    </rPh>
    <rPh sb="5" eb="7">
      <t>ルイケイ</t>
    </rPh>
    <rPh sb="8" eb="10">
      <t>タンイ</t>
    </rPh>
    <rPh sb="11" eb="12">
      <t>ケン</t>
    </rPh>
    <phoneticPr fontId="8"/>
  </si>
  <si>
    <t>計</t>
    <rPh sb="0" eb="1">
      <t>ケイ</t>
    </rPh>
    <phoneticPr fontId="8"/>
  </si>
  <si>
    <t>　　火災</t>
    <rPh sb="2" eb="4">
      <t>カサイ</t>
    </rPh>
    <phoneticPr fontId="8"/>
  </si>
  <si>
    <t>　　自然災害</t>
    <rPh sb="2" eb="4">
      <t>シゼン</t>
    </rPh>
    <rPh sb="4" eb="6">
      <t>サイガイ</t>
    </rPh>
    <phoneticPr fontId="8"/>
  </si>
  <si>
    <t>　　水難</t>
    <rPh sb="2" eb="4">
      <t>スイナン</t>
    </rPh>
    <phoneticPr fontId="8"/>
  </si>
  <si>
    <t>　　交通事故</t>
    <rPh sb="2" eb="4">
      <t>コウツウ</t>
    </rPh>
    <rPh sb="4" eb="6">
      <t>ジコ</t>
    </rPh>
    <phoneticPr fontId="8"/>
  </si>
  <si>
    <t>　　労働災害</t>
    <rPh sb="2" eb="4">
      <t>ロウドウ</t>
    </rPh>
    <rPh sb="4" eb="6">
      <t>サイガイ</t>
    </rPh>
    <phoneticPr fontId="8"/>
  </si>
  <si>
    <t>　　運動競技</t>
    <rPh sb="2" eb="4">
      <t>ウンドウ</t>
    </rPh>
    <rPh sb="4" eb="6">
      <t>キョウギ</t>
    </rPh>
    <phoneticPr fontId="8"/>
  </si>
  <si>
    <t>　　一般負傷</t>
    <rPh sb="2" eb="4">
      <t>イッパン</t>
    </rPh>
    <rPh sb="4" eb="6">
      <t>フショウ</t>
    </rPh>
    <phoneticPr fontId="8"/>
  </si>
  <si>
    <t>　　加害</t>
    <rPh sb="2" eb="4">
      <t>カガイ</t>
    </rPh>
    <phoneticPr fontId="8"/>
  </si>
  <si>
    <t>　　自損行為</t>
    <rPh sb="2" eb="4">
      <t>ジソン</t>
    </rPh>
    <rPh sb="4" eb="6">
      <t>コウイ</t>
    </rPh>
    <phoneticPr fontId="8"/>
  </si>
  <si>
    <t>　　急病</t>
    <rPh sb="2" eb="4">
      <t>キュウビョウ</t>
    </rPh>
    <phoneticPr fontId="8"/>
  </si>
  <si>
    <t xml:space="preserve">  搬送人員</t>
    <rPh sb="2" eb="4">
      <t>ハンソウ</t>
    </rPh>
    <rPh sb="4" eb="6">
      <t>ジンイン</t>
    </rPh>
    <phoneticPr fontId="8"/>
  </si>
  <si>
    <t>転院搬送</t>
    <rPh sb="0" eb="2">
      <t>テンイン</t>
    </rPh>
    <rPh sb="2" eb="4">
      <t>ハンソウ</t>
    </rPh>
    <phoneticPr fontId="8"/>
  </si>
  <si>
    <t>医師搬送</t>
    <rPh sb="0" eb="2">
      <t>イシ</t>
    </rPh>
    <rPh sb="2" eb="4">
      <t>ハンソウ</t>
    </rPh>
    <phoneticPr fontId="8"/>
  </si>
  <si>
    <t>資器材搬送</t>
    <rPh sb="0" eb="1">
      <t>シ</t>
    </rPh>
    <rPh sb="1" eb="3">
      <t>キザイ</t>
    </rPh>
    <rPh sb="3" eb="5">
      <t>ハンソウ</t>
    </rPh>
    <phoneticPr fontId="8"/>
  </si>
  <si>
    <t>平成　８年</t>
    <rPh sb="0" eb="2">
      <t>ヘイセイ</t>
    </rPh>
    <rPh sb="4" eb="5">
      <t>ネン</t>
    </rPh>
    <phoneticPr fontId="8"/>
  </si>
  <si>
    <t>平成　９年</t>
    <rPh sb="0" eb="2">
      <t>ヘイセイ</t>
    </rPh>
    <rPh sb="4" eb="5">
      <t>ネン</t>
    </rPh>
    <phoneticPr fontId="8"/>
  </si>
  <si>
    <t>令和  ２年</t>
    <rPh sb="0" eb="2">
      <t>レイワ</t>
    </rPh>
    <rPh sb="5" eb="6">
      <t>ネン</t>
    </rPh>
    <phoneticPr fontId="8"/>
  </si>
  <si>
    <t>令和  ３年</t>
    <rPh sb="0" eb="2">
      <t>レイワ</t>
    </rPh>
    <rPh sb="5" eb="6">
      <t>ネン</t>
    </rPh>
    <phoneticPr fontId="8"/>
  </si>
  <si>
    <t>資料 ：  つくば市消防本部救急課</t>
    <rPh sb="14" eb="16">
      <t>キュウキュウ</t>
    </rPh>
    <rPh sb="16" eb="17">
      <t>カ</t>
    </rPh>
    <phoneticPr fontId="8"/>
  </si>
  <si>
    <t>表４０　つくバス・つくタク利用者数</t>
    <rPh sb="0" eb="1">
      <t>ヒョウ</t>
    </rPh>
    <rPh sb="13" eb="15">
      <t>リヨウ</t>
    </rPh>
    <rPh sb="15" eb="16">
      <t>シャ</t>
    </rPh>
    <rPh sb="16" eb="17">
      <t>スウ</t>
    </rPh>
    <phoneticPr fontId="8"/>
  </si>
  <si>
    <t>つくバス</t>
    <phoneticPr fontId="8"/>
  </si>
  <si>
    <t>月</t>
    <rPh sb="0" eb="1">
      <t>ツキ</t>
    </rPh>
    <phoneticPr fontId="8"/>
  </si>
  <si>
    <t>４月</t>
    <rPh sb="1" eb="2">
      <t>ガツ</t>
    </rPh>
    <phoneticPr fontId="8"/>
  </si>
  <si>
    <t>５月</t>
    <phoneticPr fontId="8"/>
  </si>
  <si>
    <t>６月</t>
    <phoneticPr fontId="8"/>
  </si>
  <si>
    <t>７月</t>
    <phoneticPr fontId="8"/>
  </si>
  <si>
    <t>８月</t>
    <phoneticPr fontId="8"/>
  </si>
  <si>
    <t>９月</t>
    <phoneticPr fontId="8"/>
  </si>
  <si>
    <t>１０月</t>
    <phoneticPr fontId="8"/>
  </si>
  <si>
    <t>１１月</t>
    <phoneticPr fontId="8"/>
  </si>
  <si>
    <t>１２月</t>
    <phoneticPr fontId="8"/>
  </si>
  <si>
    <t>１月</t>
    <phoneticPr fontId="8"/>
  </si>
  <si>
    <t>２月</t>
    <phoneticPr fontId="8"/>
  </si>
  <si>
    <t>３月</t>
    <phoneticPr fontId="8"/>
  </si>
  <si>
    <t>路線</t>
    <rPh sb="0" eb="2">
      <t>ロセン</t>
    </rPh>
    <phoneticPr fontId="8"/>
  </si>
  <si>
    <t>北部シャトル</t>
    <rPh sb="0" eb="2">
      <t>ホクブ</t>
    </rPh>
    <phoneticPr fontId="8"/>
  </si>
  <si>
    <t>小田シャトル</t>
    <rPh sb="0" eb="2">
      <t>オダ</t>
    </rPh>
    <phoneticPr fontId="8"/>
  </si>
  <si>
    <t>作岡シャトル</t>
    <rPh sb="0" eb="1">
      <t>サク</t>
    </rPh>
    <rPh sb="1" eb="2">
      <t>オカ</t>
    </rPh>
    <phoneticPr fontId="8"/>
  </si>
  <si>
    <t>吉沼シャトル</t>
    <rPh sb="0" eb="2">
      <t>ヨシヌマ</t>
    </rPh>
    <phoneticPr fontId="8"/>
  </si>
  <si>
    <t>南部シャトル</t>
    <rPh sb="0" eb="2">
      <t>ナンブ</t>
    </rPh>
    <phoneticPr fontId="8"/>
  </si>
  <si>
    <t>自由ケ丘シャトル</t>
    <rPh sb="0" eb="2">
      <t>ジユウ</t>
    </rPh>
    <rPh sb="3" eb="4">
      <t>オカ</t>
    </rPh>
    <phoneticPr fontId="8"/>
  </si>
  <si>
    <t>つくタク</t>
    <phoneticPr fontId="8"/>
  </si>
  <si>
    <t>大穂・豊里</t>
    <rPh sb="0" eb="2">
      <t>オオホ</t>
    </rPh>
    <rPh sb="3" eb="5">
      <t>トヨサト</t>
    </rPh>
    <phoneticPr fontId="8"/>
  </si>
  <si>
    <t>平成28年度</t>
    <phoneticPr fontId="8"/>
  </si>
  <si>
    <t>谷田部シャトル</t>
    <rPh sb="0" eb="3">
      <t>ヤタベ</t>
    </rPh>
    <phoneticPr fontId="8"/>
  </si>
  <si>
    <t>※平成28年４月から「自由ケ丘シャトル」を「自由ケ丘シャトル」と「谷田部シャトル」に変更</t>
    <rPh sb="1" eb="3">
      <t>ヘイセイ</t>
    </rPh>
    <rPh sb="5" eb="6">
      <t>ネン</t>
    </rPh>
    <rPh sb="7" eb="8">
      <t>ガツ</t>
    </rPh>
    <rPh sb="22" eb="24">
      <t>ジユウ</t>
    </rPh>
    <rPh sb="25" eb="26">
      <t>オカ</t>
    </rPh>
    <rPh sb="33" eb="36">
      <t>ヤタベ</t>
    </rPh>
    <rPh sb="42" eb="44">
      <t>ヘンコウ</t>
    </rPh>
    <phoneticPr fontId="8"/>
  </si>
  <si>
    <t>平成29年度</t>
    <phoneticPr fontId="8"/>
  </si>
  <si>
    <t>平成30年度</t>
    <phoneticPr fontId="8"/>
  </si>
  <si>
    <t>※平成30年10月に、小田シャトルのフィーダー路線追加及び谷田部シャトルのルート一部変更を実施</t>
    <rPh sb="1" eb="3">
      <t>ヘイセイ</t>
    </rPh>
    <rPh sb="5" eb="6">
      <t>ネン</t>
    </rPh>
    <rPh sb="8" eb="9">
      <t>ガツ</t>
    </rPh>
    <rPh sb="11" eb="13">
      <t>オダ</t>
    </rPh>
    <rPh sb="23" eb="25">
      <t>ロセン</t>
    </rPh>
    <rPh sb="25" eb="27">
      <t>ツイカ</t>
    </rPh>
    <rPh sb="27" eb="28">
      <t>オヨ</t>
    </rPh>
    <rPh sb="29" eb="32">
      <t>ヤタベ</t>
    </rPh>
    <rPh sb="40" eb="42">
      <t>イチブ</t>
    </rPh>
    <rPh sb="42" eb="44">
      <t>ヘンコウ</t>
    </rPh>
    <rPh sb="45" eb="47">
      <t>ジッシ</t>
    </rPh>
    <phoneticPr fontId="8"/>
  </si>
  <si>
    <t>令和元年度</t>
    <rPh sb="0" eb="2">
      <t>レイワ</t>
    </rPh>
    <rPh sb="2" eb="3">
      <t>モト</t>
    </rPh>
    <phoneticPr fontId="8"/>
  </si>
  <si>
    <t>上郷シャトル</t>
    <rPh sb="0" eb="2">
      <t>カミゴウ</t>
    </rPh>
    <phoneticPr fontId="8"/>
  </si>
  <si>
    <t>西部シャトル</t>
    <rPh sb="0" eb="2">
      <t>セイブ</t>
    </rPh>
    <phoneticPr fontId="8"/>
  </si>
  <si>
    <t>自由ケ丘シャトル</t>
    <rPh sb="0" eb="4">
      <t>ジユウガオカ</t>
    </rPh>
    <phoneticPr fontId="8"/>
  </si>
  <si>
    <t>※平成31年４月に、公共交通改編を実施</t>
    <rPh sb="1" eb="3">
      <t>ヘイセイ</t>
    </rPh>
    <rPh sb="5" eb="6">
      <t>ネン</t>
    </rPh>
    <rPh sb="7" eb="8">
      <t>ガツ</t>
    </rPh>
    <rPh sb="10" eb="12">
      <t>コウキョウ</t>
    </rPh>
    <rPh sb="12" eb="14">
      <t>コウツウ</t>
    </rPh>
    <rPh sb="14" eb="16">
      <t>カイヘン</t>
    </rPh>
    <rPh sb="17" eb="19">
      <t>ジッシ</t>
    </rPh>
    <phoneticPr fontId="8"/>
  </si>
  <si>
    <t>　　・既存全シャトル：停留所の増設、慢性的な遅延を考慮した運行ダイヤの見直し</t>
    <rPh sb="3" eb="5">
      <t>キソン</t>
    </rPh>
    <rPh sb="5" eb="6">
      <t>ゼン</t>
    </rPh>
    <rPh sb="11" eb="14">
      <t>テイリュウジョ</t>
    </rPh>
    <rPh sb="15" eb="17">
      <t>ゾウセツ</t>
    </rPh>
    <rPh sb="18" eb="21">
      <t>マンセイテキ</t>
    </rPh>
    <rPh sb="22" eb="24">
      <t>チエン</t>
    </rPh>
    <rPh sb="25" eb="27">
      <t>コウリョ</t>
    </rPh>
    <rPh sb="29" eb="31">
      <t>ウンコウ</t>
    </rPh>
    <rPh sb="35" eb="37">
      <t>ミナオ</t>
    </rPh>
    <phoneticPr fontId="8"/>
  </si>
  <si>
    <t>　　・作岡・吉沼シャトル：運行ルートの大幅な変更</t>
    <rPh sb="3" eb="5">
      <t>サクオカ</t>
    </rPh>
    <rPh sb="6" eb="8">
      <t>ヨシヌマ</t>
    </rPh>
    <rPh sb="13" eb="15">
      <t>ウンコウ</t>
    </rPh>
    <rPh sb="19" eb="21">
      <t>オオハバ</t>
    </rPh>
    <rPh sb="22" eb="24">
      <t>ヘンコウ</t>
    </rPh>
    <phoneticPr fontId="8"/>
  </si>
  <si>
    <t>　　・上郷・西部シャトル：新規路線の追加</t>
    <rPh sb="3" eb="5">
      <t>カミゴウ</t>
    </rPh>
    <rPh sb="6" eb="8">
      <t>セイブ</t>
    </rPh>
    <rPh sb="13" eb="15">
      <t>シンキ</t>
    </rPh>
    <rPh sb="15" eb="17">
      <t>ロセン</t>
    </rPh>
    <rPh sb="18" eb="20">
      <t>ツイカ</t>
    </rPh>
    <phoneticPr fontId="8"/>
  </si>
  <si>
    <t>資料：都市計画部総合交通政策課</t>
    <rPh sb="0" eb="2">
      <t>シリョウ</t>
    </rPh>
    <rPh sb="3" eb="5">
      <t>トシ</t>
    </rPh>
    <rPh sb="5" eb="7">
      <t>ケイカク</t>
    </rPh>
    <rPh sb="7" eb="8">
      <t>ブ</t>
    </rPh>
    <rPh sb="8" eb="10">
      <t>ソウゴウ</t>
    </rPh>
    <rPh sb="10" eb="12">
      <t>コウツウ</t>
    </rPh>
    <rPh sb="12" eb="15">
      <t>セイサクカ</t>
    </rPh>
    <phoneticPr fontId="8"/>
  </si>
  <si>
    <t>つくバスの車両数</t>
    <rPh sb="5" eb="7">
      <t>シャリョウ</t>
    </rPh>
    <rPh sb="7" eb="8">
      <t>スウ</t>
    </rPh>
    <phoneticPr fontId="8"/>
  </si>
  <si>
    <t>（単位：台）</t>
    <phoneticPr fontId="8"/>
  </si>
  <si>
    <t>つくタクの車両数</t>
    <rPh sb="5" eb="7">
      <t>シャリョウ</t>
    </rPh>
    <rPh sb="7" eb="8">
      <t>スウ</t>
    </rPh>
    <phoneticPr fontId="8"/>
  </si>
  <si>
    <t>（単位：台）</t>
    <rPh sb="1" eb="3">
      <t>タンイ</t>
    </rPh>
    <rPh sb="4" eb="5">
      <t>ダイ</t>
    </rPh>
    <phoneticPr fontId="8"/>
  </si>
  <si>
    <t>車種</t>
    <rPh sb="0" eb="2">
      <t>シャシュ</t>
    </rPh>
    <phoneticPr fontId="8"/>
  </si>
  <si>
    <t>中型バス</t>
    <rPh sb="0" eb="2">
      <t>チュウガタ</t>
    </rPh>
    <phoneticPr fontId="8"/>
  </si>
  <si>
    <t>小型バス</t>
    <rPh sb="0" eb="2">
      <t>コガタ</t>
    </rPh>
    <phoneticPr fontId="8"/>
  </si>
  <si>
    <t>セダン型</t>
    <rPh sb="3" eb="4">
      <t>ガタ</t>
    </rPh>
    <phoneticPr fontId="8"/>
  </si>
  <si>
    <t>ワゴン型</t>
    <rPh sb="3" eb="4">
      <t>ガタ</t>
    </rPh>
    <phoneticPr fontId="8"/>
  </si>
  <si>
    <t>※セダン型：定員3人</t>
    <rPh sb="4" eb="5">
      <t>ガタ</t>
    </rPh>
    <rPh sb="6" eb="8">
      <t>テイイン</t>
    </rPh>
    <rPh sb="9" eb="10">
      <t>ニン</t>
    </rPh>
    <phoneticPr fontId="8"/>
  </si>
  <si>
    <t>※ワゴン型：定員7人</t>
    <rPh sb="4" eb="5">
      <t>ガタ</t>
    </rPh>
    <rPh sb="6" eb="8">
      <t>テイイン</t>
    </rPh>
    <rPh sb="9" eb="10">
      <t>ニン</t>
    </rPh>
    <phoneticPr fontId="8"/>
  </si>
  <si>
    <t>※中型バス：ワンステップ車両　定員56人</t>
    <rPh sb="1" eb="3">
      <t>チュウガタ</t>
    </rPh>
    <rPh sb="12" eb="14">
      <t>シャリョウ</t>
    </rPh>
    <rPh sb="15" eb="17">
      <t>テイイン</t>
    </rPh>
    <rPh sb="19" eb="20">
      <t>ニン</t>
    </rPh>
    <phoneticPr fontId="8"/>
  </si>
  <si>
    <t>※小型バス：ノンステップ車両   定員31人</t>
    <rPh sb="1" eb="3">
      <t>コガタ</t>
    </rPh>
    <rPh sb="12" eb="14">
      <t>シャリョウ</t>
    </rPh>
    <rPh sb="17" eb="19">
      <t>テイイン</t>
    </rPh>
    <rPh sb="21" eb="22">
      <t>ニン</t>
    </rPh>
    <phoneticPr fontId="8"/>
  </si>
  <si>
    <t>※ワンステップ車両・ノンステップ車両</t>
    <rPh sb="7" eb="9">
      <t>シャリョウ</t>
    </rPh>
    <rPh sb="16" eb="18">
      <t>シャリョウ</t>
    </rPh>
    <phoneticPr fontId="8"/>
  </si>
  <si>
    <t xml:space="preserve">  車いすの利用者が利用しやすいバリアフリー車両。どちらも道路からバスにスロープをかけて、車椅子の方も乗車できるようになっている。ノンステップ車両は車高が低く、すべてのひとが乗車しやすいように工夫されている。</t>
    <rPh sb="2" eb="3">
      <t>クルマ</t>
    </rPh>
    <rPh sb="6" eb="9">
      <t>リヨウシャ</t>
    </rPh>
    <rPh sb="10" eb="12">
      <t>リヨウ</t>
    </rPh>
    <rPh sb="22" eb="24">
      <t>シャリョウ</t>
    </rPh>
    <rPh sb="29" eb="31">
      <t>ドウロ</t>
    </rPh>
    <rPh sb="45" eb="48">
      <t>クルマイス</t>
    </rPh>
    <rPh sb="49" eb="50">
      <t>カタ</t>
    </rPh>
    <rPh sb="51" eb="53">
      <t>ジョウシャ</t>
    </rPh>
    <rPh sb="71" eb="73">
      <t>シャリョウ</t>
    </rPh>
    <rPh sb="74" eb="76">
      <t>シャコウ</t>
    </rPh>
    <rPh sb="77" eb="78">
      <t>ヒク</t>
    </rPh>
    <rPh sb="87" eb="89">
      <t>ジョウシャ</t>
    </rPh>
    <rPh sb="96" eb="98">
      <t>クフウ</t>
    </rPh>
    <phoneticPr fontId="8"/>
  </si>
  <si>
    <t>平成27年度</t>
    <rPh sb="0" eb="2">
      <t>ヘイセイ</t>
    </rPh>
    <rPh sb="4" eb="6">
      <t>ネンド</t>
    </rPh>
    <phoneticPr fontId="8"/>
  </si>
  <si>
    <t>平成28年度</t>
    <rPh sb="0" eb="2">
      <t>ヘイセイ</t>
    </rPh>
    <rPh sb="4" eb="6">
      <t>ネンド</t>
    </rPh>
    <phoneticPr fontId="8"/>
  </si>
  <si>
    <t>平成29年度</t>
    <rPh sb="0" eb="2">
      <t>ヘイセイ</t>
    </rPh>
    <rPh sb="4" eb="6">
      <t>ネンド</t>
    </rPh>
    <phoneticPr fontId="8"/>
  </si>
  <si>
    <t>平成30年度</t>
    <rPh sb="0" eb="2">
      <t>ヘイセイ</t>
    </rPh>
    <rPh sb="4" eb="6">
      <t>ネンド</t>
    </rPh>
    <phoneticPr fontId="8"/>
  </si>
  <si>
    <t>令和元年度</t>
    <rPh sb="0" eb="2">
      <t>レイワ</t>
    </rPh>
    <rPh sb="2" eb="4">
      <t>ガンネン</t>
    </rPh>
    <rPh sb="4" eb="5">
      <t>ド</t>
    </rPh>
    <phoneticPr fontId="8"/>
  </si>
  <si>
    <t>令和２年度</t>
    <rPh sb="0" eb="2">
      <t>レイワ</t>
    </rPh>
    <rPh sb="3" eb="5">
      <t>ネンド</t>
    </rPh>
    <phoneticPr fontId="8"/>
  </si>
  <si>
    <t>谷田部シャトル</t>
    <phoneticPr fontId="8"/>
  </si>
  <si>
    <t>表４１　つくばエクスプレス１日平均乗車人員</t>
    <rPh sb="0" eb="1">
      <t>ヒョウ</t>
    </rPh>
    <rPh sb="14" eb="15">
      <t>ニチ</t>
    </rPh>
    <rPh sb="15" eb="17">
      <t>ヘイキン</t>
    </rPh>
    <rPh sb="17" eb="19">
      <t>ジョウシャ</t>
    </rPh>
    <rPh sb="19" eb="21">
      <t>ジンイン</t>
    </rPh>
    <phoneticPr fontId="8"/>
  </si>
  <si>
    <t>単位：人</t>
    <rPh sb="0" eb="2">
      <t>タンイ</t>
    </rPh>
    <rPh sb="3" eb="4">
      <t>ニン</t>
    </rPh>
    <phoneticPr fontId="8"/>
  </si>
  <si>
    <t>令和２年度</t>
    <rPh sb="0" eb="2">
      <t>レイワ</t>
    </rPh>
    <rPh sb="3" eb="5">
      <t>ネンド</t>
    </rPh>
    <rPh sb="4" eb="5">
      <t>ド</t>
    </rPh>
    <phoneticPr fontId="8"/>
  </si>
  <si>
    <t>駅名</t>
    <rPh sb="0" eb="2">
      <t>エキメイ</t>
    </rPh>
    <phoneticPr fontId="8"/>
  </si>
  <si>
    <t>秋葉原</t>
    <rPh sb="0" eb="3">
      <t>アキハバラ</t>
    </rPh>
    <phoneticPr fontId="8"/>
  </si>
  <si>
    <t>新御徒町</t>
    <rPh sb="0" eb="1">
      <t>シン</t>
    </rPh>
    <rPh sb="1" eb="4">
      <t>オカチマチ</t>
    </rPh>
    <phoneticPr fontId="8"/>
  </si>
  <si>
    <t>浅草</t>
    <rPh sb="0" eb="2">
      <t>アサクサ</t>
    </rPh>
    <phoneticPr fontId="8"/>
  </si>
  <si>
    <t>南千住</t>
    <rPh sb="0" eb="1">
      <t>ミナミ</t>
    </rPh>
    <rPh sb="1" eb="3">
      <t>センジュ</t>
    </rPh>
    <phoneticPr fontId="8"/>
  </si>
  <si>
    <t>北千住</t>
    <rPh sb="0" eb="3">
      <t>キタセンジュ</t>
    </rPh>
    <phoneticPr fontId="8"/>
  </si>
  <si>
    <t>青井</t>
    <rPh sb="0" eb="2">
      <t>アオイ</t>
    </rPh>
    <phoneticPr fontId="8"/>
  </si>
  <si>
    <t>六町</t>
    <rPh sb="0" eb="2">
      <t>ロクチョウ</t>
    </rPh>
    <phoneticPr fontId="8"/>
  </si>
  <si>
    <t>八潮</t>
    <rPh sb="0" eb="2">
      <t>ヤシオ</t>
    </rPh>
    <phoneticPr fontId="8"/>
  </si>
  <si>
    <t>三郷中央</t>
    <rPh sb="0" eb="2">
      <t>ミサト</t>
    </rPh>
    <rPh sb="2" eb="4">
      <t>チュウオウ</t>
    </rPh>
    <phoneticPr fontId="8"/>
  </si>
  <si>
    <t>南流山</t>
    <rPh sb="0" eb="1">
      <t>ミナミ</t>
    </rPh>
    <rPh sb="1" eb="3">
      <t>ナガレヤマ</t>
    </rPh>
    <phoneticPr fontId="8"/>
  </si>
  <si>
    <t>流山セントラルパーク</t>
    <rPh sb="0" eb="2">
      <t>ナガレヤマ</t>
    </rPh>
    <phoneticPr fontId="8"/>
  </si>
  <si>
    <t>流山おおたかの森</t>
    <rPh sb="0" eb="2">
      <t>ナガレヤマ</t>
    </rPh>
    <rPh sb="7" eb="8">
      <t>モリ</t>
    </rPh>
    <phoneticPr fontId="8"/>
  </si>
  <si>
    <t>柏の葉キャンパス</t>
    <rPh sb="0" eb="1">
      <t>カシワ</t>
    </rPh>
    <rPh sb="2" eb="3">
      <t>ハ</t>
    </rPh>
    <phoneticPr fontId="8"/>
  </si>
  <si>
    <t>柏たなか</t>
    <rPh sb="0" eb="1">
      <t>カシワ</t>
    </rPh>
    <phoneticPr fontId="8"/>
  </si>
  <si>
    <t>守谷</t>
    <rPh sb="0" eb="1">
      <t>モリ</t>
    </rPh>
    <rPh sb="1" eb="2">
      <t>タニ</t>
    </rPh>
    <phoneticPr fontId="8"/>
  </si>
  <si>
    <t>みらい平</t>
    <rPh sb="3" eb="4">
      <t>タイ</t>
    </rPh>
    <phoneticPr fontId="8"/>
  </si>
  <si>
    <t>みどりの◎</t>
    <phoneticPr fontId="8"/>
  </si>
  <si>
    <t>万博記念公園◎</t>
    <rPh sb="0" eb="2">
      <t>バンパク</t>
    </rPh>
    <rPh sb="2" eb="4">
      <t>キネン</t>
    </rPh>
    <rPh sb="4" eb="6">
      <t>コウエン</t>
    </rPh>
    <phoneticPr fontId="8"/>
  </si>
  <si>
    <t>研究学園◎</t>
    <rPh sb="0" eb="2">
      <t>ケンキュウ</t>
    </rPh>
    <rPh sb="2" eb="4">
      <t>ガクエン</t>
    </rPh>
    <phoneticPr fontId="8"/>
  </si>
  <si>
    <t>つくば◎</t>
    <phoneticPr fontId="8"/>
  </si>
  <si>
    <t>「◎」はつくば市内にある駅</t>
    <rPh sb="7" eb="9">
      <t>シナイ</t>
    </rPh>
    <rPh sb="12" eb="13">
      <t>エキ</t>
    </rPh>
    <phoneticPr fontId="8"/>
  </si>
  <si>
    <t>資料：首都圏新都市鉄道（株）</t>
    <phoneticPr fontId="8"/>
  </si>
  <si>
    <t>表４２　自動車保有台数</t>
    <rPh sb="0" eb="1">
      <t>ヒョウ</t>
    </rPh>
    <rPh sb="4" eb="7">
      <t>ジドウシャ</t>
    </rPh>
    <rPh sb="7" eb="9">
      <t>ホユウ</t>
    </rPh>
    <rPh sb="9" eb="11">
      <t>ダイスウ</t>
    </rPh>
    <phoneticPr fontId="8"/>
  </si>
  <si>
    <t>各年度末現在(両）</t>
    <rPh sb="0" eb="1">
      <t>カク</t>
    </rPh>
    <rPh sb="1" eb="4">
      <t>ネンドマツ</t>
    </rPh>
    <rPh sb="4" eb="6">
      <t>ゲンザイ</t>
    </rPh>
    <rPh sb="7" eb="8">
      <t>リョウ</t>
    </rPh>
    <phoneticPr fontId="8"/>
  </si>
  <si>
    <t>乗用自動車</t>
    <rPh sb="0" eb="2">
      <t>ジョウヨウ</t>
    </rPh>
    <rPh sb="2" eb="5">
      <t>ジドウシャ</t>
    </rPh>
    <phoneticPr fontId="8"/>
  </si>
  <si>
    <t>軽自動車</t>
    <rPh sb="0" eb="1">
      <t>ケイ</t>
    </rPh>
    <rPh sb="1" eb="4">
      <t>ジドウシャ</t>
    </rPh>
    <phoneticPr fontId="8"/>
  </si>
  <si>
    <t>平成２６年度</t>
    <rPh sb="0" eb="2">
      <t>ヘイセイ</t>
    </rPh>
    <rPh sb="4" eb="5">
      <t>ネン</t>
    </rPh>
    <rPh sb="5" eb="6">
      <t>ド</t>
    </rPh>
    <phoneticPr fontId="8"/>
  </si>
  <si>
    <t>平成２７年度</t>
    <rPh sb="0" eb="2">
      <t>ヘイセイ</t>
    </rPh>
    <rPh sb="4" eb="5">
      <t>ネン</t>
    </rPh>
    <rPh sb="5" eb="6">
      <t>ド</t>
    </rPh>
    <phoneticPr fontId="8"/>
  </si>
  <si>
    <t>平成２８年度</t>
    <rPh sb="0" eb="2">
      <t>ヘイセイ</t>
    </rPh>
    <rPh sb="4" eb="5">
      <t>ネン</t>
    </rPh>
    <rPh sb="5" eb="6">
      <t>ド</t>
    </rPh>
    <phoneticPr fontId="8"/>
  </si>
  <si>
    <t>資料：茨城県統計年鑑</t>
    <rPh sb="0" eb="2">
      <t>シリョウ</t>
    </rPh>
    <rPh sb="3" eb="6">
      <t>イバラキケン</t>
    </rPh>
    <rPh sb="6" eb="8">
      <t>トウケイ</t>
    </rPh>
    <rPh sb="8" eb="10">
      <t>ネンカン</t>
    </rPh>
    <phoneticPr fontId="8"/>
  </si>
  <si>
    <t>平成23年度まで　「乗用自動車」と「軽自動車」の値は、「自家用」と「営業用」の合計</t>
    <rPh sb="10" eb="12">
      <t>ジョウヨウ</t>
    </rPh>
    <rPh sb="12" eb="15">
      <t>ジドウシャ</t>
    </rPh>
    <rPh sb="18" eb="22">
      <t>ケイジドウシャ</t>
    </rPh>
    <rPh sb="24" eb="25">
      <t>アタイ</t>
    </rPh>
    <phoneticPr fontId="8"/>
  </si>
  <si>
    <t>平成24年度以降　「乗用自動車」と「軽自動車」の値は、「自家用」の値</t>
    <phoneticPr fontId="8"/>
  </si>
  <si>
    <t>表４３　ごみ排出量</t>
    <rPh sb="0" eb="1">
      <t>ヒョウ</t>
    </rPh>
    <rPh sb="6" eb="9">
      <t>ハイシュツリョウ</t>
    </rPh>
    <phoneticPr fontId="8"/>
  </si>
  <si>
    <t>単位：ｔ　</t>
    <phoneticPr fontId="8"/>
  </si>
  <si>
    <t>　　　  　 　区分</t>
    <rPh sb="8" eb="10">
      <t>クブン</t>
    </rPh>
    <phoneticPr fontId="8"/>
  </si>
  <si>
    <t>可燃ごみ</t>
    <rPh sb="0" eb="2">
      <t>カネン</t>
    </rPh>
    <phoneticPr fontId="8"/>
  </si>
  <si>
    <t>不燃ごみ</t>
    <rPh sb="0" eb="2">
      <t>フネン</t>
    </rPh>
    <phoneticPr fontId="8"/>
  </si>
  <si>
    <t>粗大ごみ</t>
    <rPh sb="0" eb="2">
      <t>ソダイ</t>
    </rPh>
    <phoneticPr fontId="8"/>
  </si>
  <si>
    <t>プラスチックごみ</t>
    <phoneticPr fontId="8"/>
  </si>
  <si>
    <t>資源ごみ</t>
    <rPh sb="0" eb="2">
      <t>シゲン</t>
    </rPh>
    <phoneticPr fontId="8"/>
  </si>
  <si>
    <t>有害ごみ</t>
    <rPh sb="0" eb="2">
      <t>ユウガイ</t>
    </rPh>
    <phoneticPr fontId="8"/>
  </si>
  <si>
    <t>集団回収</t>
    <rPh sb="0" eb="2">
      <t>シュウダン</t>
    </rPh>
    <rPh sb="2" eb="4">
      <t>カイシュウ</t>
    </rPh>
    <phoneticPr fontId="8"/>
  </si>
  <si>
    <t>合　計</t>
    <rPh sb="0" eb="3">
      <t>ゴウケイ</t>
    </rPh>
    <phoneticPr fontId="8"/>
  </si>
  <si>
    <t xml:space="preserve">  年度</t>
    <rPh sb="2" eb="4">
      <t>ネンド</t>
    </rPh>
    <phoneticPr fontId="8"/>
  </si>
  <si>
    <t xml:space="preserve"> 家庭系</t>
    <rPh sb="1" eb="3">
      <t>カテイ</t>
    </rPh>
    <rPh sb="3" eb="4">
      <t>ケイ</t>
    </rPh>
    <phoneticPr fontId="8"/>
  </si>
  <si>
    <t>事業系</t>
    <rPh sb="0" eb="2">
      <t>ジギョウ</t>
    </rPh>
    <rPh sb="2" eb="3">
      <t>ケイ</t>
    </rPh>
    <phoneticPr fontId="8"/>
  </si>
  <si>
    <t>家庭系</t>
    <rPh sb="0" eb="2">
      <t>カテイ</t>
    </rPh>
    <rPh sb="2" eb="3">
      <t>ケイ</t>
    </rPh>
    <phoneticPr fontId="8"/>
  </si>
  <si>
    <t>令和　２年度</t>
    <rPh sb="0" eb="2">
      <t>レイワ</t>
    </rPh>
    <rPh sb="4" eb="6">
      <t>ネンド</t>
    </rPh>
    <rPh sb="5" eb="6">
      <t>ド</t>
    </rPh>
    <phoneticPr fontId="8"/>
  </si>
  <si>
    <t>　　　　　　　　　　　　　　　　　　　　　　　　　　　　　　　　　　　　　　</t>
    <phoneticPr fontId="8"/>
  </si>
  <si>
    <t>資料：生活環境部環境衛生課</t>
    <rPh sb="0" eb="2">
      <t>シリョウ</t>
    </rPh>
    <rPh sb="3" eb="5">
      <t>セイカツ</t>
    </rPh>
    <rPh sb="5" eb="7">
      <t>カンキョウ</t>
    </rPh>
    <rPh sb="7" eb="8">
      <t>ブ</t>
    </rPh>
    <rPh sb="8" eb="13">
      <t>カンキョウエイセイカ</t>
    </rPh>
    <phoneticPr fontId="8"/>
  </si>
  <si>
    <t xml:space="preserve"> プラスチックごみ　令和元年度４月から回収を開始</t>
    <rPh sb="10" eb="12">
      <t>レイワ</t>
    </rPh>
    <rPh sb="12" eb="14">
      <t>ガンネン</t>
    </rPh>
    <rPh sb="14" eb="15">
      <t>ド</t>
    </rPh>
    <rPh sb="16" eb="17">
      <t>ツキ</t>
    </rPh>
    <rPh sb="19" eb="21">
      <t>カイシュウ</t>
    </rPh>
    <rPh sb="22" eb="24">
      <t>カイシ</t>
    </rPh>
    <phoneticPr fontId="8"/>
  </si>
  <si>
    <t xml:space="preserve"> 集団回収　つくば市の住民で構成される自治会、子ども会、PTA等が回収した資源物（かん・びん・新聞紙・ダンボール・雑誌・古布など）</t>
    <rPh sb="1" eb="3">
      <t>シュウダン</t>
    </rPh>
    <rPh sb="3" eb="5">
      <t>カイシュウ</t>
    </rPh>
    <rPh sb="33" eb="35">
      <t>カイシュウ</t>
    </rPh>
    <rPh sb="37" eb="39">
      <t>シゲン</t>
    </rPh>
    <rPh sb="39" eb="40">
      <t>ブツ</t>
    </rPh>
    <phoneticPr fontId="8"/>
  </si>
  <si>
    <t>表４４　し尿等処理状況</t>
    <rPh sb="0" eb="1">
      <t>ヒョウ</t>
    </rPh>
    <rPh sb="6" eb="7">
      <t>トウ</t>
    </rPh>
    <phoneticPr fontId="8"/>
  </si>
  <si>
    <t xml:space="preserve">単位：ｋｌ  </t>
    <rPh sb="0" eb="2">
      <t>タンイ</t>
    </rPh>
    <phoneticPr fontId="8"/>
  </si>
  <si>
    <t xml:space="preserve">           区分</t>
    <phoneticPr fontId="8"/>
  </si>
  <si>
    <t>し尿</t>
    <phoneticPr fontId="8"/>
  </si>
  <si>
    <t>浄化槽汚泥</t>
    <phoneticPr fontId="8"/>
  </si>
  <si>
    <t>平成１９年度</t>
  </si>
  <si>
    <t>平成２０年度</t>
  </si>
  <si>
    <t>平成２１年度</t>
  </si>
  <si>
    <t>平成２２年度</t>
  </si>
  <si>
    <t>平成２３年度</t>
  </si>
  <si>
    <t>平成２４年度</t>
  </si>
  <si>
    <t>平成２５年度</t>
  </si>
  <si>
    <t>平成２６年度</t>
  </si>
  <si>
    <t>平成２７年度</t>
  </si>
  <si>
    <t>平成２８年度</t>
  </si>
  <si>
    <t>平成２９年度</t>
  </si>
  <si>
    <t>令和 元年度</t>
    <rPh sb="0" eb="2">
      <t>レイワ</t>
    </rPh>
    <rPh sb="3" eb="4">
      <t>ガン</t>
    </rPh>
    <phoneticPr fontId="8"/>
  </si>
  <si>
    <t>資料：生活環境部サステナスクエア管理課</t>
    <rPh sb="3" eb="5">
      <t>セイカツ</t>
    </rPh>
    <rPh sb="16" eb="18">
      <t>カンリ</t>
    </rPh>
    <phoneticPr fontId="8"/>
  </si>
  <si>
    <t>表４５　主要死因別死亡者数</t>
    <rPh sb="0" eb="1">
      <t>ヒョウ</t>
    </rPh>
    <phoneticPr fontId="8"/>
  </si>
  <si>
    <t>単位：人</t>
    <phoneticPr fontId="8"/>
  </si>
  <si>
    <t>平成２０年</t>
  </si>
  <si>
    <t>平成２１年</t>
  </si>
  <si>
    <t>平成２５年</t>
  </si>
  <si>
    <t>平成２６年</t>
  </si>
  <si>
    <t>平成２８年</t>
  </si>
  <si>
    <t>平成29年</t>
    <rPh sb="0" eb="2">
      <t>ヘイセイ</t>
    </rPh>
    <rPh sb="4" eb="5">
      <t>ネン</t>
    </rPh>
    <phoneticPr fontId="8"/>
  </si>
  <si>
    <t>悪性新生物</t>
    <rPh sb="0" eb="2">
      <t>アクセイ</t>
    </rPh>
    <rPh sb="2" eb="5">
      <t>シンセイブツ</t>
    </rPh>
    <phoneticPr fontId="8"/>
  </si>
  <si>
    <t>心疾患(高血圧症を除く)</t>
    <rPh sb="0" eb="3">
      <t>シンシッカン</t>
    </rPh>
    <rPh sb="4" eb="7">
      <t>コウケツアツ</t>
    </rPh>
    <rPh sb="7" eb="8">
      <t>ショウ</t>
    </rPh>
    <rPh sb="9" eb="10">
      <t>ノゾ</t>
    </rPh>
    <phoneticPr fontId="8"/>
  </si>
  <si>
    <t>脳血管疾患</t>
    <rPh sb="0" eb="3">
      <t>ノウケッカン</t>
    </rPh>
    <rPh sb="3" eb="5">
      <t>シッカン</t>
    </rPh>
    <phoneticPr fontId="8"/>
  </si>
  <si>
    <t>損傷及び中毒</t>
    <rPh sb="0" eb="2">
      <t>ソンショウ</t>
    </rPh>
    <rPh sb="2" eb="3">
      <t>オヨ</t>
    </rPh>
    <rPh sb="4" eb="6">
      <t>チュウドク</t>
    </rPh>
    <phoneticPr fontId="8"/>
  </si>
  <si>
    <t>肺炎＊１</t>
    <phoneticPr fontId="8"/>
  </si>
  <si>
    <t>老衰＊２</t>
    <rPh sb="0" eb="2">
      <t>ロウスイ</t>
    </rPh>
    <phoneticPr fontId="8"/>
  </si>
  <si>
    <t>高血圧性疾患</t>
    <rPh sb="0" eb="3">
      <t>コウケツアツ</t>
    </rPh>
    <rPh sb="3" eb="4">
      <t>セイ</t>
    </rPh>
    <rPh sb="4" eb="6">
      <t>シッカン</t>
    </rPh>
    <phoneticPr fontId="8"/>
  </si>
  <si>
    <t>糖尿病</t>
    <rPh sb="0" eb="3">
      <t>トウニョウビョウ</t>
    </rPh>
    <phoneticPr fontId="8"/>
  </si>
  <si>
    <t>腎不全＊３</t>
    <rPh sb="0" eb="3">
      <t>ジンフゼン</t>
    </rPh>
    <phoneticPr fontId="8"/>
  </si>
  <si>
    <t>肝疾患＊４</t>
    <rPh sb="0" eb="3">
      <t>カンシッカン</t>
    </rPh>
    <phoneticPr fontId="8"/>
  </si>
  <si>
    <t>不慮の事故</t>
    <rPh sb="0" eb="2">
      <t>フリョ</t>
    </rPh>
    <rPh sb="3" eb="5">
      <t>ジコ</t>
    </rPh>
    <phoneticPr fontId="8"/>
  </si>
  <si>
    <t>自殺</t>
    <rPh sb="0" eb="2">
      <t>ジサツ</t>
    </rPh>
    <phoneticPr fontId="8"/>
  </si>
  <si>
    <t>　＊１　死因分類は、ＩＣＤ－10による。</t>
    <rPh sb="4" eb="6">
      <t>シイン</t>
    </rPh>
    <rPh sb="6" eb="8">
      <t>ブンルイ</t>
    </rPh>
    <phoneticPr fontId="8"/>
  </si>
  <si>
    <t>　＊２　ＩＣＤ－９による死因 ＊１肺炎及び気管支炎、＊２精神病の記載がない老衰、＊３腎炎，ネフローゼ及びネフローゼ症候群、＊４慢性肝疾患及び肝硬変</t>
    <rPh sb="12" eb="14">
      <t>シイン</t>
    </rPh>
    <rPh sb="17" eb="19">
      <t>ハイエン</t>
    </rPh>
    <rPh sb="19" eb="20">
      <t>オヨ</t>
    </rPh>
    <rPh sb="21" eb="25">
      <t>キカンシエン</t>
    </rPh>
    <rPh sb="28" eb="31">
      <t>セイシンビョウ</t>
    </rPh>
    <rPh sb="32" eb="34">
      <t>キサイ</t>
    </rPh>
    <rPh sb="37" eb="39">
      <t>ロウスイ</t>
    </rPh>
    <phoneticPr fontId="8"/>
  </si>
  <si>
    <t>悪性新生物疾患部位別死亡者数の内訳</t>
    <rPh sb="0" eb="2">
      <t>アクセイ</t>
    </rPh>
    <rPh sb="2" eb="5">
      <t>シンセイブツ</t>
    </rPh>
    <rPh sb="5" eb="7">
      <t>シッカン</t>
    </rPh>
    <rPh sb="7" eb="9">
      <t>ブイ</t>
    </rPh>
    <rPh sb="9" eb="10">
      <t>ベツ</t>
    </rPh>
    <rPh sb="10" eb="14">
      <t>シボウシャスウ</t>
    </rPh>
    <rPh sb="15" eb="17">
      <t>ウチワケ</t>
    </rPh>
    <phoneticPr fontId="8"/>
  </si>
  <si>
    <t>悪性新生物総数</t>
    <rPh sb="0" eb="2">
      <t>アクセイ</t>
    </rPh>
    <rPh sb="2" eb="5">
      <t>シンセイブツ</t>
    </rPh>
    <rPh sb="5" eb="7">
      <t>ソウスウ</t>
    </rPh>
    <phoneticPr fontId="8"/>
  </si>
  <si>
    <t>内訳</t>
    <rPh sb="0" eb="1">
      <t>ウチ</t>
    </rPh>
    <rPh sb="1" eb="2">
      <t>ヤク</t>
    </rPh>
    <phoneticPr fontId="8"/>
  </si>
  <si>
    <t>胃</t>
  </si>
  <si>
    <t>気管・気管支及び肺</t>
  </si>
  <si>
    <t>膵</t>
    <rPh sb="0" eb="1">
      <t>スイ</t>
    </rPh>
    <phoneticPr fontId="8"/>
  </si>
  <si>
    <t>肝及び肝内胆管</t>
    <rPh sb="0" eb="1">
      <t>キモ</t>
    </rPh>
    <rPh sb="1" eb="2">
      <t>オヨ</t>
    </rPh>
    <rPh sb="3" eb="4">
      <t>キモ</t>
    </rPh>
    <rPh sb="4" eb="5">
      <t>ナイ</t>
    </rPh>
    <rPh sb="5" eb="7">
      <t>タンカン</t>
    </rPh>
    <phoneticPr fontId="8"/>
  </si>
  <si>
    <t>食道</t>
    <phoneticPr fontId="8"/>
  </si>
  <si>
    <t>白血病</t>
    <rPh sb="0" eb="1">
      <t>シロ</t>
    </rPh>
    <phoneticPr fontId="8"/>
  </si>
  <si>
    <t>結腸直腸S状結腸移行部及び直腸＊５</t>
    <rPh sb="0" eb="2">
      <t>ケッチョウ</t>
    </rPh>
    <rPh sb="2" eb="4">
      <t>チョクチョウ</t>
    </rPh>
    <rPh sb="5" eb="6">
      <t>ジョウ</t>
    </rPh>
    <rPh sb="6" eb="8">
      <t>ケッチョウ</t>
    </rPh>
    <rPh sb="8" eb="10">
      <t>イコウ</t>
    </rPh>
    <rPh sb="10" eb="11">
      <t>ブ</t>
    </rPh>
    <rPh sb="11" eb="12">
      <t>オヨ</t>
    </rPh>
    <rPh sb="13" eb="15">
      <t>チョクチョウ</t>
    </rPh>
    <phoneticPr fontId="8"/>
  </si>
  <si>
    <t>子宮</t>
    <phoneticPr fontId="8"/>
  </si>
  <si>
    <t>乳房</t>
    <phoneticPr fontId="8"/>
  </si>
  <si>
    <t>その他</t>
    <phoneticPr fontId="8"/>
  </si>
  <si>
    <t>　＊５　直腸及び肛門等</t>
    <phoneticPr fontId="8"/>
  </si>
  <si>
    <t>表４６　被保護世帯数及び世帯人員</t>
    <rPh sb="0" eb="1">
      <t>ヒョウ</t>
    </rPh>
    <phoneticPr fontId="8"/>
  </si>
  <si>
    <t>各年４月１日現在</t>
    <phoneticPr fontId="8"/>
  </si>
  <si>
    <t xml:space="preserve">                 区分</t>
    <phoneticPr fontId="8"/>
  </si>
  <si>
    <t>被 保 護 世 帯 （戸）</t>
    <rPh sb="11" eb="12">
      <t>ト</t>
    </rPh>
    <phoneticPr fontId="8"/>
  </si>
  <si>
    <t>被 保 護 人 員 （人）</t>
    <rPh sb="11" eb="12">
      <t>ニン</t>
    </rPh>
    <phoneticPr fontId="8"/>
  </si>
  <si>
    <t>保 護 率 （‰）</t>
    <phoneticPr fontId="8"/>
  </si>
  <si>
    <t>平成　９年</t>
    <rPh sb="0" eb="1">
      <t>ヒラ</t>
    </rPh>
    <rPh sb="1" eb="2">
      <t>セイ</t>
    </rPh>
    <rPh sb="4" eb="5">
      <t>ネン</t>
    </rPh>
    <phoneticPr fontId="8"/>
  </si>
  <si>
    <t>平成２９年</t>
  </si>
  <si>
    <t>平成３０年</t>
  </si>
  <si>
    <t>令和元年</t>
    <phoneticPr fontId="8"/>
  </si>
  <si>
    <t>令和３年</t>
    <phoneticPr fontId="8"/>
  </si>
  <si>
    <t>資料 ： 福祉部社会福祉課</t>
    <rPh sb="5" eb="7">
      <t>フクシ</t>
    </rPh>
    <phoneticPr fontId="8"/>
  </si>
  <si>
    <t>被保護世帯・被保護実人員…現に保護を受けた世帯数・実人員（月中に1日（回）でも生活保護を受けたもの）及び保護停止中の世帯数・実人員（月の初日から末日まで引き続いて保護が停止されていたもの）</t>
    <phoneticPr fontId="8"/>
  </si>
  <si>
    <t xml:space="preserve">     保 護 率 （‰）＝</t>
    <phoneticPr fontId="8"/>
  </si>
  <si>
    <t>被保護者人員 (人)</t>
    <rPh sb="8" eb="9">
      <t>ニン</t>
    </rPh>
    <phoneticPr fontId="8"/>
  </si>
  <si>
    <t xml:space="preserve">  ×１,０００</t>
    <phoneticPr fontId="8"/>
  </si>
  <si>
    <t>常　住　人　口 (人)</t>
    <rPh sb="0" eb="1">
      <t>ツネ</t>
    </rPh>
    <rPh sb="2" eb="3">
      <t>ジュウ</t>
    </rPh>
    <rPh sb="4" eb="5">
      <t>ジン</t>
    </rPh>
    <rPh sb="9" eb="10">
      <t>ニン</t>
    </rPh>
    <phoneticPr fontId="8"/>
  </si>
  <si>
    <t>表４７　生活困窮者自立相談支援事業状況</t>
    <rPh sb="0" eb="1">
      <t>ヒョウ</t>
    </rPh>
    <rPh sb="4" eb="6">
      <t>セイカツ</t>
    </rPh>
    <rPh sb="6" eb="9">
      <t>コンキュウシャ</t>
    </rPh>
    <rPh sb="9" eb="11">
      <t>ジリツ</t>
    </rPh>
    <rPh sb="11" eb="13">
      <t>ソウダン</t>
    </rPh>
    <rPh sb="13" eb="15">
      <t>シエン</t>
    </rPh>
    <rPh sb="15" eb="17">
      <t>ジギョウ</t>
    </rPh>
    <rPh sb="17" eb="19">
      <t>ジョウキョウ</t>
    </rPh>
    <phoneticPr fontId="8"/>
  </si>
  <si>
    <t>各年度末現在</t>
    <rPh sb="1" eb="4">
      <t>ネンドマツ</t>
    </rPh>
    <phoneticPr fontId="8"/>
  </si>
  <si>
    <t>相談件数（件）</t>
    <rPh sb="0" eb="2">
      <t>ソウダン</t>
    </rPh>
    <rPh sb="2" eb="4">
      <t>ケンスウ</t>
    </rPh>
    <rPh sb="5" eb="6">
      <t>ケン</t>
    </rPh>
    <phoneticPr fontId="8"/>
  </si>
  <si>
    <t>住居確保給付金
支給対象者（人）</t>
    <rPh sb="0" eb="2">
      <t>ジュウキョ</t>
    </rPh>
    <rPh sb="2" eb="4">
      <t>カクホ</t>
    </rPh>
    <rPh sb="4" eb="7">
      <t>キュウフキン</t>
    </rPh>
    <rPh sb="8" eb="10">
      <t>シキュウ</t>
    </rPh>
    <rPh sb="10" eb="12">
      <t>タイショウ</t>
    </rPh>
    <rPh sb="12" eb="13">
      <t>シャ</t>
    </rPh>
    <rPh sb="14" eb="15">
      <t>ニン</t>
    </rPh>
    <phoneticPr fontId="8"/>
  </si>
  <si>
    <t>支給総額（円）</t>
    <rPh sb="0" eb="2">
      <t>シキュウ</t>
    </rPh>
    <rPh sb="2" eb="4">
      <t>ソウガク</t>
    </rPh>
    <rPh sb="5" eb="6">
      <t>エン</t>
    </rPh>
    <phoneticPr fontId="8"/>
  </si>
  <si>
    <t>平成３０年</t>
    <phoneticPr fontId="8"/>
  </si>
  <si>
    <t>令和　　元年</t>
    <rPh sb="0" eb="2">
      <t>レイワ</t>
    </rPh>
    <rPh sb="4" eb="6">
      <t>ガンネン</t>
    </rPh>
    <phoneticPr fontId="8"/>
  </si>
  <si>
    <t>令和　　２年</t>
    <phoneticPr fontId="8"/>
  </si>
  <si>
    <t>資料 ： 福祉部社会福祉課</t>
    <phoneticPr fontId="8"/>
  </si>
  <si>
    <t>・生活困窮者自立相談支援事業は、生活困窮者自立支援法に基づき、平成27年4月より始まりました。</t>
    <phoneticPr fontId="8"/>
  </si>
  <si>
    <t>・生活に困窮されている方が自立した生活を送れるよう、専門の窓口を設け相談をお受けしています。</t>
    <phoneticPr fontId="8"/>
  </si>
  <si>
    <t>表４８　身体障害者手帳保持者数</t>
    <rPh sb="0" eb="1">
      <t>ヒョウ</t>
    </rPh>
    <phoneticPr fontId="8"/>
  </si>
  <si>
    <t>各年度末現在(単位：人)</t>
    <rPh sb="7" eb="9">
      <t>タンイ</t>
    </rPh>
    <rPh sb="10" eb="11">
      <t>ニン</t>
    </rPh>
    <phoneticPr fontId="8"/>
  </si>
  <si>
    <t xml:space="preserve">  　     　区分</t>
    <phoneticPr fontId="8"/>
  </si>
  <si>
    <t>総計</t>
    <rPh sb="0" eb="2">
      <t>ソウケイ</t>
    </rPh>
    <phoneticPr fontId="8"/>
  </si>
  <si>
    <t>視覚障害</t>
    <phoneticPr fontId="8"/>
  </si>
  <si>
    <t>聴覚障害</t>
    <rPh sb="0" eb="2">
      <t>チョウカク</t>
    </rPh>
    <rPh sb="2" eb="4">
      <t>ショウガイ</t>
    </rPh>
    <phoneticPr fontId="8"/>
  </si>
  <si>
    <t>言語障害</t>
    <rPh sb="0" eb="2">
      <t>ゲンゴ</t>
    </rPh>
    <rPh sb="2" eb="4">
      <t>ショウガイ</t>
    </rPh>
    <phoneticPr fontId="8"/>
  </si>
  <si>
    <t>肢体障害</t>
    <rPh sb="0" eb="2">
      <t>シタイ</t>
    </rPh>
    <rPh sb="2" eb="4">
      <t>ショウガイ</t>
    </rPh>
    <phoneticPr fontId="8"/>
  </si>
  <si>
    <t>内部障害</t>
    <rPh sb="0" eb="2">
      <t>ナイブ</t>
    </rPh>
    <rPh sb="2" eb="4">
      <t>ショウガイ</t>
    </rPh>
    <phoneticPr fontId="8"/>
  </si>
  <si>
    <t>総数</t>
    <rPh sb="0" eb="2">
      <t>ソウスウ</t>
    </rPh>
    <phoneticPr fontId="8"/>
  </si>
  <si>
    <t>18歳     未満</t>
    <phoneticPr fontId="8"/>
  </si>
  <si>
    <t>18歳     以上</t>
    <phoneticPr fontId="8"/>
  </si>
  <si>
    <t xml:space="preserve"> 資料 ：  福祉部障害福祉課</t>
    <rPh sb="7" eb="9">
      <t>フクシ</t>
    </rPh>
    <phoneticPr fontId="8"/>
  </si>
  <si>
    <t>各年４月１日現在(単位：人)</t>
    <rPh sb="0" eb="1">
      <t>カク</t>
    </rPh>
    <rPh sb="9" eb="11">
      <t>タンイ</t>
    </rPh>
    <rPh sb="12" eb="13">
      <t>ニン</t>
    </rPh>
    <phoneticPr fontId="8"/>
  </si>
  <si>
    <t>保育所</t>
    <phoneticPr fontId="8"/>
  </si>
  <si>
    <t>定員</t>
    <phoneticPr fontId="8"/>
  </si>
  <si>
    <t>在籍児数</t>
    <rPh sb="0" eb="2">
      <t>ザイセキ</t>
    </rPh>
    <rPh sb="2" eb="3">
      <t>ジ</t>
    </rPh>
    <rPh sb="3" eb="4">
      <t>スウ</t>
    </rPh>
    <phoneticPr fontId="8"/>
  </si>
  <si>
    <t>（園）数</t>
    <phoneticPr fontId="8"/>
  </si>
  <si>
    <t>０　歳</t>
    <phoneticPr fontId="8"/>
  </si>
  <si>
    <t>１　歳</t>
    <phoneticPr fontId="8"/>
  </si>
  <si>
    <t>２　歳</t>
    <phoneticPr fontId="8"/>
  </si>
  <si>
    <t>３　歳</t>
    <phoneticPr fontId="8"/>
  </si>
  <si>
    <t>４　歳</t>
    <phoneticPr fontId="8"/>
  </si>
  <si>
    <t>５　歳</t>
    <phoneticPr fontId="8"/>
  </si>
  <si>
    <t>平成９年</t>
    <rPh sb="0" eb="2">
      <t>ヘイセイ</t>
    </rPh>
    <rPh sb="3" eb="4">
      <t>ネン</t>
    </rPh>
    <phoneticPr fontId="8"/>
  </si>
  <si>
    <t>平成２７年</t>
    <phoneticPr fontId="8"/>
  </si>
  <si>
    <t>平成２９年</t>
    <phoneticPr fontId="8"/>
  </si>
  <si>
    <t>令和２年</t>
    <rPh sb="0" eb="1">
      <t>レイ</t>
    </rPh>
    <rPh sb="1" eb="2">
      <t>カズ</t>
    </rPh>
    <rPh sb="3" eb="4">
      <t>ネン</t>
    </rPh>
    <phoneticPr fontId="8"/>
  </si>
  <si>
    <t>令和３年</t>
    <rPh sb="0" eb="1">
      <t>レイ</t>
    </rPh>
    <rPh sb="1" eb="2">
      <t>カズ</t>
    </rPh>
    <rPh sb="3" eb="4">
      <t>ネン</t>
    </rPh>
    <phoneticPr fontId="8"/>
  </si>
  <si>
    <t>資料 ：  こども部幼児保育課</t>
    <rPh sb="10" eb="12">
      <t>ヨウジ</t>
    </rPh>
    <rPh sb="12" eb="14">
      <t>ホイク</t>
    </rPh>
    <phoneticPr fontId="8"/>
  </si>
  <si>
    <t>表５０　認定こども園数及び入園児童数</t>
    <phoneticPr fontId="8"/>
  </si>
  <si>
    <t>園</t>
    <rPh sb="0" eb="1">
      <t>エン</t>
    </rPh>
    <phoneticPr fontId="8"/>
  </si>
  <si>
    <t>園数</t>
    <rPh sb="0" eb="1">
      <t>エン</t>
    </rPh>
    <rPh sb="1" eb="2">
      <t>カズ</t>
    </rPh>
    <phoneticPr fontId="8"/>
  </si>
  <si>
    <t>幼保
連携型</t>
    <rPh sb="0" eb="2">
      <t>ヨウホ</t>
    </rPh>
    <rPh sb="3" eb="6">
      <t>レンケイガタ</t>
    </rPh>
    <phoneticPr fontId="8"/>
  </si>
  <si>
    <t>幼稚園型</t>
    <rPh sb="0" eb="3">
      <t>ヨウチエン</t>
    </rPh>
    <rPh sb="3" eb="4">
      <t>ガタ</t>
    </rPh>
    <phoneticPr fontId="8"/>
  </si>
  <si>
    <t>保育所型</t>
    <rPh sb="0" eb="2">
      <t>ホイク</t>
    </rPh>
    <rPh sb="2" eb="3">
      <t>ショ</t>
    </rPh>
    <rPh sb="3" eb="4">
      <t>ガタ</t>
    </rPh>
    <phoneticPr fontId="8"/>
  </si>
  <si>
    <t>表５１　児童館利用状況</t>
    <rPh sb="0" eb="1">
      <t>ヒョウ</t>
    </rPh>
    <rPh sb="4" eb="6">
      <t>ジドウ</t>
    </rPh>
    <phoneticPr fontId="8"/>
  </si>
  <si>
    <t>児童館数</t>
    <phoneticPr fontId="8"/>
  </si>
  <si>
    <t>来館者数(人）</t>
    <rPh sb="5" eb="6">
      <t>ニン</t>
    </rPh>
    <phoneticPr fontId="8"/>
  </si>
  <si>
    <t>児童クラブ数</t>
    <rPh sb="0" eb="2">
      <t>ジドウ</t>
    </rPh>
    <phoneticPr fontId="8"/>
  </si>
  <si>
    <t>クラブ員数</t>
    <rPh sb="3" eb="4">
      <t>イン</t>
    </rPh>
    <phoneticPr fontId="8"/>
  </si>
  <si>
    <t xml:space="preserve">                        資料 ：  こども部こども育成課</t>
    <rPh sb="37" eb="39">
      <t>イクセイ</t>
    </rPh>
    <phoneticPr fontId="8"/>
  </si>
  <si>
    <t xml:space="preserve"> 児童クラブ数・クラブ員数は公設公営児童クラブの数</t>
    <rPh sb="6" eb="7">
      <t>スウ</t>
    </rPh>
    <phoneticPr fontId="8"/>
  </si>
  <si>
    <t>表５２　幼稚園数、園児数及び教員数の推移</t>
    <rPh sb="0" eb="1">
      <t>ヒョウ</t>
    </rPh>
    <phoneticPr fontId="8"/>
  </si>
  <si>
    <t>公立</t>
    <phoneticPr fontId="8"/>
  </si>
  <si>
    <t>各年５月１日現在  (単位：人)</t>
    <phoneticPr fontId="8"/>
  </si>
  <si>
    <t xml:space="preserve">        区分</t>
    <phoneticPr fontId="8"/>
  </si>
  <si>
    <t>幼   稚</t>
    <phoneticPr fontId="8"/>
  </si>
  <si>
    <t>園                           児                          数</t>
  </si>
  <si>
    <t>教　　員　　数</t>
    <rPh sb="0" eb="7">
      <t>キョウインスウ</t>
    </rPh>
    <phoneticPr fontId="8"/>
  </si>
  <si>
    <t>職員数</t>
    <rPh sb="0" eb="2">
      <t>ショクイン</t>
    </rPh>
    <rPh sb="2" eb="3">
      <t>スウ</t>
    </rPh>
    <phoneticPr fontId="8"/>
  </si>
  <si>
    <t>３ 歳 児</t>
    <phoneticPr fontId="8"/>
  </si>
  <si>
    <t>４ 歳 児</t>
    <phoneticPr fontId="8"/>
  </si>
  <si>
    <t>５ 歳 児</t>
    <phoneticPr fontId="8"/>
  </si>
  <si>
    <t>総                       計</t>
  </si>
  <si>
    <t>男</t>
  </si>
  <si>
    <t>女</t>
  </si>
  <si>
    <t xml:space="preserve">   年</t>
  </si>
  <si>
    <t>園   数</t>
    <phoneticPr fontId="8"/>
  </si>
  <si>
    <t>平成  ６年</t>
    <phoneticPr fontId="8"/>
  </si>
  <si>
    <t>平成  ７年</t>
    <phoneticPr fontId="8"/>
  </si>
  <si>
    <t>平成  ８年</t>
    <phoneticPr fontId="8"/>
  </si>
  <si>
    <t>平成  ９年</t>
    <phoneticPr fontId="8"/>
  </si>
  <si>
    <t>平成１２年</t>
    <rPh sb="0" eb="2">
      <t>ヘイセイ</t>
    </rPh>
    <rPh sb="2" eb="5">
      <t>ネン</t>
    </rPh>
    <phoneticPr fontId="8"/>
  </si>
  <si>
    <t>資料 ：教育局教育総務課(学校基本調査結果)</t>
    <phoneticPr fontId="8"/>
  </si>
  <si>
    <t>私立</t>
    <phoneticPr fontId="8"/>
  </si>
  <si>
    <t>　　 各年５月１日現在  (単位：人)</t>
    <phoneticPr fontId="8"/>
  </si>
  <si>
    <t>幼　 稚</t>
    <phoneticPr fontId="8"/>
  </si>
  <si>
    <t>職員数</t>
    <rPh sb="0" eb="3">
      <t>ショクインスウ</t>
    </rPh>
    <phoneticPr fontId="8"/>
  </si>
  <si>
    <t>園　　数</t>
    <rPh sb="0" eb="1">
      <t>エン</t>
    </rPh>
    <rPh sb="3" eb="4">
      <t>スウ</t>
    </rPh>
    <phoneticPr fontId="8"/>
  </si>
  <si>
    <t xml:space="preserve">   各年５月１日現在  (単位：人)</t>
    <phoneticPr fontId="8"/>
  </si>
  <si>
    <t>学 校 数</t>
  </si>
  <si>
    <t>学 級 数</t>
  </si>
  <si>
    <t>教          員          数</t>
  </si>
  <si>
    <t>職 員 数</t>
  </si>
  <si>
    <t>男</t>
    <rPh sb="0" eb="1">
      <t>オトコ</t>
    </rPh>
    <phoneticPr fontId="8"/>
  </si>
  <si>
    <t>女</t>
    <rPh sb="0" eb="1">
      <t>オンナ</t>
    </rPh>
    <phoneticPr fontId="8"/>
  </si>
  <si>
    <t>平成　７年</t>
    <phoneticPr fontId="8"/>
  </si>
  <si>
    <t>資料 ：教育局教育総務課(学校基本調査結果)</t>
    <rPh sb="6" eb="7">
      <t>キョク</t>
    </rPh>
    <rPh sb="7" eb="9">
      <t>キョウイク</t>
    </rPh>
    <phoneticPr fontId="8"/>
  </si>
  <si>
    <t>各年度末現在</t>
    <rPh sb="0" eb="1">
      <t>カク</t>
    </rPh>
    <rPh sb="1" eb="4">
      <t>ネンドマツ</t>
    </rPh>
    <rPh sb="4" eb="6">
      <t>ゲンザイ</t>
    </rPh>
    <phoneticPr fontId="8"/>
  </si>
  <si>
    <t>開館日数（日)</t>
    <rPh sb="0" eb="2">
      <t>カイカン</t>
    </rPh>
    <rPh sb="2" eb="4">
      <t>ニッスウ</t>
    </rPh>
    <rPh sb="5" eb="6">
      <t>ヒ</t>
    </rPh>
    <phoneticPr fontId="8"/>
  </si>
  <si>
    <t>登録人数（人）</t>
    <rPh sb="0" eb="2">
      <t>トウロクシャ</t>
    </rPh>
    <rPh sb="2" eb="3">
      <t>ニン</t>
    </rPh>
    <rPh sb="3" eb="4">
      <t>スウ</t>
    </rPh>
    <rPh sb="5" eb="6">
      <t>ニン</t>
    </rPh>
    <phoneticPr fontId="8"/>
  </si>
  <si>
    <t>貸出人数（人）</t>
    <rPh sb="0" eb="2">
      <t>カシダ</t>
    </rPh>
    <rPh sb="2" eb="4">
      <t>ニンズウ</t>
    </rPh>
    <rPh sb="5" eb="6">
      <t>ニン</t>
    </rPh>
    <phoneticPr fontId="8"/>
  </si>
  <si>
    <t>貸出冊数（冊）</t>
    <rPh sb="0" eb="2">
      <t>カシダシ</t>
    </rPh>
    <rPh sb="2" eb="3">
      <t>サツ</t>
    </rPh>
    <rPh sb="3" eb="4">
      <t>スウ</t>
    </rPh>
    <rPh sb="5" eb="6">
      <t>サツ</t>
    </rPh>
    <phoneticPr fontId="8"/>
  </si>
  <si>
    <t>ＡＶ機器利用人数（人）</t>
    <rPh sb="2" eb="4">
      <t>キキ</t>
    </rPh>
    <rPh sb="4" eb="6">
      <t>リヨウ</t>
    </rPh>
    <rPh sb="6" eb="8">
      <t>ニンズウ</t>
    </rPh>
    <rPh sb="9" eb="10">
      <t>ニン</t>
    </rPh>
    <phoneticPr fontId="8"/>
  </si>
  <si>
    <t>平成２６年度</t>
    <rPh sb="0" eb="2">
      <t>ヘイセイ</t>
    </rPh>
    <rPh sb="5" eb="6">
      <t>ド</t>
    </rPh>
    <phoneticPr fontId="8"/>
  </si>
  <si>
    <t>平成２７年度</t>
    <rPh sb="0" eb="2">
      <t>ヘイセイ</t>
    </rPh>
    <rPh sb="5" eb="6">
      <t>ド</t>
    </rPh>
    <phoneticPr fontId="8"/>
  </si>
  <si>
    <t>平成２８年度</t>
    <rPh sb="0" eb="2">
      <t>ヘイセイ</t>
    </rPh>
    <rPh sb="5" eb="6">
      <t>ド</t>
    </rPh>
    <phoneticPr fontId="8"/>
  </si>
  <si>
    <t>令和 元年度</t>
    <rPh sb="0" eb="1">
      <t>レイ</t>
    </rPh>
    <rPh sb="1" eb="2">
      <t>カズ</t>
    </rPh>
    <rPh sb="3" eb="4">
      <t>モト</t>
    </rPh>
    <rPh sb="4" eb="6">
      <t>ネンド</t>
    </rPh>
    <phoneticPr fontId="8"/>
  </si>
  <si>
    <t>資料：市立中央図書館　つくば市の図書館概要</t>
    <phoneticPr fontId="8"/>
  </si>
  <si>
    <t>※ 貸出冊数分は交流センター図書室（筑波・谷田部・小野川・茎崎）を含む</t>
    <rPh sb="2" eb="4">
      <t>カシダ</t>
    </rPh>
    <rPh sb="4" eb="6">
      <t>サッスウ</t>
    </rPh>
    <rPh sb="6" eb="7">
      <t>ブン</t>
    </rPh>
    <rPh sb="8" eb="10">
      <t>コウリュウ</t>
    </rPh>
    <rPh sb="14" eb="17">
      <t>トショシツ</t>
    </rPh>
    <rPh sb="18" eb="20">
      <t>ツクバ</t>
    </rPh>
    <rPh sb="21" eb="24">
      <t>ヤタベ</t>
    </rPh>
    <rPh sb="25" eb="28">
      <t>オノガワ</t>
    </rPh>
    <rPh sb="29" eb="31">
      <t>クキザキ</t>
    </rPh>
    <rPh sb="33" eb="34">
      <t>フク</t>
    </rPh>
    <phoneticPr fontId="8"/>
  </si>
  <si>
    <t>※ 登録人数は平成22年度より、有効期限切れを除く、現在有効な登録者数</t>
    <rPh sb="2" eb="4">
      <t>トウロク</t>
    </rPh>
    <rPh sb="4" eb="6">
      <t>ニンズウ</t>
    </rPh>
    <rPh sb="7" eb="9">
      <t>ヘイセイ</t>
    </rPh>
    <rPh sb="11" eb="13">
      <t>ネンド</t>
    </rPh>
    <rPh sb="16" eb="18">
      <t>ユウコウ</t>
    </rPh>
    <rPh sb="18" eb="20">
      <t>キゲン</t>
    </rPh>
    <rPh sb="20" eb="21">
      <t>キ</t>
    </rPh>
    <rPh sb="23" eb="24">
      <t>ノゾ</t>
    </rPh>
    <rPh sb="26" eb="28">
      <t>ゲンザイ</t>
    </rPh>
    <rPh sb="28" eb="30">
      <t>ユウコウ</t>
    </rPh>
    <rPh sb="31" eb="34">
      <t>トウロクシャ</t>
    </rPh>
    <rPh sb="34" eb="35">
      <t>スウ</t>
    </rPh>
    <phoneticPr fontId="8"/>
  </si>
  <si>
    <t>市民ホールやたべ</t>
    <rPh sb="0" eb="2">
      <t>シミン</t>
    </rPh>
    <phoneticPr fontId="8"/>
  </si>
  <si>
    <t>市民ホールつくばね</t>
    <rPh sb="0" eb="2">
      <t>シミン</t>
    </rPh>
    <phoneticPr fontId="8"/>
  </si>
  <si>
    <t>市民ホールとよさと</t>
    <rPh sb="0" eb="2">
      <t>シミン</t>
    </rPh>
    <phoneticPr fontId="8"/>
  </si>
  <si>
    <t>市民ホールくきざき</t>
    <rPh sb="0" eb="2">
      <t>シミン</t>
    </rPh>
    <phoneticPr fontId="8"/>
  </si>
  <si>
    <t>人数</t>
    <rPh sb="0" eb="2">
      <t>ニンズウ</t>
    </rPh>
    <phoneticPr fontId="8"/>
  </si>
  <si>
    <t>※１</t>
    <phoneticPr fontId="8"/>
  </si>
  <si>
    <t>※１</t>
  </si>
  <si>
    <t>※２</t>
    <phoneticPr fontId="8"/>
  </si>
  <si>
    <t>※３</t>
    <phoneticPr fontId="8"/>
  </si>
  <si>
    <t xml:space="preserve">資料：市民部文化芸術課 </t>
    <rPh sb="0" eb="2">
      <t>シリョウ</t>
    </rPh>
    <rPh sb="3" eb="5">
      <t>シミン</t>
    </rPh>
    <rPh sb="5" eb="6">
      <t>ブ</t>
    </rPh>
    <rPh sb="6" eb="8">
      <t>ブンカ</t>
    </rPh>
    <rPh sb="8" eb="10">
      <t>ゲイジュツ</t>
    </rPh>
    <rPh sb="10" eb="11">
      <t>カ</t>
    </rPh>
    <rPh sb="11" eb="12">
      <t>ガッカ</t>
    </rPh>
    <phoneticPr fontId="8"/>
  </si>
  <si>
    <t>※市民ホールやたべ・市民ホールつくばねは、附属の会議室利用を含む。</t>
    <rPh sb="1" eb="3">
      <t>シミン</t>
    </rPh>
    <rPh sb="10" eb="12">
      <t>シミン</t>
    </rPh>
    <rPh sb="21" eb="23">
      <t>フゾク</t>
    </rPh>
    <rPh sb="24" eb="27">
      <t>カイギシツ</t>
    </rPh>
    <rPh sb="27" eb="29">
      <t>リヨウ</t>
    </rPh>
    <rPh sb="30" eb="31">
      <t>フク</t>
    </rPh>
    <phoneticPr fontId="8"/>
  </si>
  <si>
    <t>※１　市民ホールくきざきは、つくば市との合併年度以降のデータ</t>
    <phoneticPr fontId="8"/>
  </si>
  <si>
    <t>※２　平成２３～２５年８月末の市民ホールやたべは、東日本大震災被災により施設閉鎖のため利用実績なし。</t>
    <rPh sb="12" eb="13">
      <t>ツキ</t>
    </rPh>
    <rPh sb="13" eb="14">
      <t>マツ</t>
    </rPh>
    <phoneticPr fontId="8"/>
  </si>
  <si>
    <t>※３　平成２３～２４年度の市民ホールとよさとは、東日本大震災被災により施設閉鎖のため利用実績なし。</t>
    <phoneticPr fontId="8"/>
  </si>
  <si>
    <t>※４　平成２８年度１～３月の市民ホールくきざきは、大型修繕工事により施設閉鎖のため利用実績なし。</t>
    <rPh sb="3" eb="5">
      <t>ヘイセイ</t>
    </rPh>
    <rPh sb="7" eb="9">
      <t>ネンド</t>
    </rPh>
    <rPh sb="12" eb="13">
      <t>ガツ</t>
    </rPh>
    <rPh sb="14" eb="16">
      <t>シミン</t>
    </rPh>
    <rPh sb="25" eb="27">
      <t>オオガタ</t>
    </rPh>
    <rPh sb="27" eb="29">
      <t>シュウゼン</t>
    </rPh>
    <rPh sb="29" eb="31">
      <t>コウジ</t>
    </rPh>
    <rPh sb="34" eb="36">
      <t>シセツ</t>
    </rPh>
    <rPh sb="36" eb="38">
      <t>ヘイサ</t>
    </rPh>
    <rPh sb="41" eb="43">
      <t>リヨウ</t>
    </rPh>
    <rPh sb="43" eb="45">
      <t>ジッセキ</t>
    </rPh>
    <phoneticPr fontId="8"/>
  </si>
  <si>
    <t>※令和２年度は４月、５月に新型コロナウイルス感染症の影響により休館があった。</t>
  </si>
  <si>
    <t>ノバホール</t>
    <phoneticPr fontId="8"/>
  </si>
  <si>
    <t>つくばカピオ</t>
    <phoneticPr fontId="8"/>
  </si>
  <si>
    <t>令和元年度</t>
    <rPh sb="0" eb="2">
      <t>レイワ</t>
    </rPh>
    <rPh sb="2" eb="4">
      <t>ネンド</t>
    </rPh>
    <rPh sb="3" eb="4">
      <t>ド</t>
    </rPh>
    <phoneticPr fontId="8"/>
  </si>
  <si>
    <t>ふれあいプラザ</t>
    <phoneticPr fontId="8"/>
  </si>
  <si>
    <t>市民研修センター</t>
    <rPh sb="0" eb="4">
      <t>シミンケンシュウ</t>
    </rPh>
    <phoneticPr fontId="8"/>
  </si>
  <si>
    <t>平成17年度</t>
    <rPh sb="0" eb="2">
      <t>ヘイセイ</t>
    </rPh>
    <rPh sb="4" eb="6">
      <t>ネンド</t>
    </rPh>
    <phoneticPr fontId="8"/>
  </si>
  <si>
    <t>平成18年度</t>
    <rPh sb="0" eb="2">
      <t>ヘイセイ</t>
    </rPh>
    <rPh sb="4" eb="6">
      <t>ネンド</t>
    </rPh>
    <phoneticPr fontId="8"/>
  </si>
  <si>
    <t>平成19年度</t>
    <rPh sb="0" eb="2">
      <t>ヘイセイ</t>
    </rPh>
    <rPh sb="4" eb="6">
      <t>ネンド</t>
    </rPh>
    <phoneticPr fontId="8"/>
  </si>
  <si>
    <t>平成20年度</t>
    <rPh sb="0" eb="2">
      <t>ヘイセイ</t>
    </rPh>
    <rPh sb="4" eb="6">
      <t>ネンド</t>
    </rPh>
    <phoneticPr fontId="8"/>
  </si>
  <si>
    <t>平成21年度</t>
    <rPh sb="0" eb="2">
      <t>ヘイセイ</t>
    </rPh>
    <rPh sb="4" eb="6">
      <t>ネンド</t>
    </rPh>
    <phoneticPr fontId="8"/>
  </si>
  <si>
    <t>平成22年度</t>
    <rPh sb="0" eb="2">
      <t>ヘイセイ</t>
    </rPh>
    <rPh sb="4" eb="6">
      <t>ネンド</t>
    </rPh>
    <phoneticPr fontId="8"/>
  </si>
  <si>
    <t>平成23年度</t>
    <rPh sb="0" eb="2">
      <t>ヘイセイ</t>
    </rPh>
    <rPh sb="4" eb="6">
      <t>ネンド</t>
    </rPh>
    <phoneticPr fontId="8"/>
  </si>
  <si>
    <t>平成24年度</t>
    <rPh sb="0" eb="2">
      <t>ヘイセイ</t>
    </rPh>
    <rPh sb="4" eb="6">
      <t>ネンド</t>
    </rPh>
    <phoneticPr fontId="8"/>
  </si>
  <si>
    <t>平成25年度</t>
    <rPh sb="0" eb="2">
      <t>ヘイセイ</t>
    </rPh>
    <rPh sb="4" eb="6">
      <t>ネンド</t>
    </rPh>
    <phoneticPr fontId="8"/>
  </si>
  <si>
    <t>平成26年度</t>
    <rPh sb="0" eb="2">
      <t>ヘイセイ</t>
    </rPh>
    <rPh sb="4" eb="6">
      <t>ネンド</t>
    </rPh>
    <phoneticPr fontId="8"/>
  </si>
  <si>
    <t>平成27年度</t>
    <rPh sb="0" eb="2">
      <t>ヘイセイ</t>
    </rPh>
    <rPh sb="4" eb="5">
      <t>ネン</t>
    </rPh>
    <rPh sb="5" eb="6">
      <t>ド</t>
    </rPh>
    <phoneticPr fontId="8"/>
  </si>
  <si>
    <t>資料：市民部文化芸術課・教育局生涯学習推進課</t>
    <rPh sb="0" eb="2">
      <t>シリョウ</t>
    </rPh>
    <rPh sb="3" eb="5">
      <t>シミン</t>
    </rPh>
    <rPh sb="5" eb="6">
      <t>ブ</t>
    </rPh>
    <rPh sb="6" eb="8">
      <t>ブンカ</t>
    </rPh>
    <rPh sb="8" eb="10">
      <t>ゲイジュツ</t>
    </rPh>
    <rPh sb="10" eb="11">
      <t>カ</t>
    </rPh>
    <rPh sb="12" eb="15">
      <t>キョウイクキョク</t>
    </rPh>
    <rPh sb="15" eb="17">
      <t>ショウガイ</t>
    </rPh>
    <rPh sb="17" eb="19">
      <t>ガクシュウ</t>
    </rPh>
    <rPh sb="19" eb="21">
      <t>スイシン</t>
    </rPh>
    <rPh sb="21" eb="22">
      <t>カ</t>
    </rPh>
    <phoneticPr fontId="8"/>
  </si>
  <si>
    <t>※市民研修センターは浴室利用者を含む。</t>
    <phoneticPr fontId="8"/>
  </si>
  <si>
    <t>地域</t>
    <rPh sb="0" eb="2">
      <t>チイキ</t>
    </rPh>
    <phoneticPr fontId="8"/>
  </si>
  <si>
    <t>吉沼 ※１　※２</t>
    <rPh sb="0" eb="2">
      <t>ヨシヌマ</t>
    </rPh>
    <phoneticPr fontId="8"/>
  </si>
  <si>
    <t>豊里　※３</t>
    <rPh sb="0" eb="2">
      <t>トヨサト</t>
    </rPh>
    <phoneticPr fontId="8"/>
  </si>
  <si>
    <t>種別</t>
    <rPh sb="0" eb="2">
      <t>シュベツ</t>
    </rPh>
    <phoneticPr fontId="8"/>
  </si>
  <si>
    <t>交流センター</t>
    <rPh sb="0" eb="2">
      <t>コウリュウ</t>
    </rPh>
    <phoneticPr fontId="8"/>
  </si>
  <si>
    <t>図書</t>
    <rPh sb="0" eb="2">
      <t>トショ</t>
    </rPh>
    <phoneticPr fontId="8"/>
  </si>
  <si>
    <t>交流センター</t>
    <phoneticPr fontId="8"/>
  </si>
  <si>
    <t>冊数</t>
    <rPh sb="0" eb="1">
      <t>サツ</t>
    </rPh>
    <rPh sb="1" eb="2">
      <t>スウ</t>
    </rPh>
    <phoneticPr fontId="8"/>
  </si>
  <si>
    <t>平成１４年度</t>
    <rPh sb="4" eb="6">
      <t>ネンド</t>
    </rPh>
    <phoneticPr fontId="8"/>
  </si>
  <si>
    <t>平成１５年度</t>
    <rPh sb="4" eb="6">
      <t>ネンド</t>
    </rPh>
    <phoneticPr fontId="8"/>
  </si>
  <si>
    <t>平成１６年度</t>
    <rPh sb="4" eb="6">
      <t>ネンド</t>
    </rPh>
    <phoneticPr fontId="8"/>
  </si>
  <si>
    <t>平成１７年度</t>
    <rPh sb="4" eb="6">
      <t>ネンド</t>
    </rPh>
    <phoneticPr fontId="8"/>
  </si>
  <si>
    <t>平成１８年度</t>
    <rPh sb="4" eb="6">
      <t>ネンド</t>
    </rPh>
    <phoneticPr fontId="8"/>
  </si>
  <si>
    <t>平成１９年度</t>
    <rPh sb="4" eb="6">
      <t>ネンド</t>
    </rPh>
    <phoneticPr fontId="8"/>
  </si>
  <si>
    <t>平成２０年度</t>
    <rPh sb="4" eb="6">
      <t>ネンド</t>
    </rPh>
    <phoneticPr fontId="8"/>
  </si>
  <si>
    <t>平成２１年度</t>
    <rPh sb="4" eb="6">
      <t>ネンド</t>
    </rPh>
    <phoneticPr fontId="8"/>
  </si>
  <si>
    <t>平成２２年度</t>
    <rPh sb="4" eb="6">
      <t>ネンド</t>
    </rPh>
    <phoneticPr fontId="8"/>
  </si>
  <si>
    <t>平成２３年度</t>
    <rPh sb="4" eb="6">
      <t>ネンド</t>
    </rPh>
    <phoneticPr fontId="8"/>
  </si>
  <si>
    <t>平成２４年度</t>
    <rPh sb="4" eb="6">
      <t>ネンド</t>
    </rPh>
    <phoneticPr fontId="8"/>
  </si>
  <si>
    <t>平成２５年度</t>
    <rPh sb="4" eb="6">
      <t>ネンド</t>
    </rPh>
    <phoneticPr fontId="8"/>
  </si>
  <si>
    <t>平成２６年度</t>
    <rPh sb="4" eb="6">
      <t>ネンド</t>
    </rPh>
    <phoneticPr fontId="8"/>
  </si>
  <si>
    <t>平成２７年度</t>
    <rPh sb="4" eb="6">
      <t>ネンド</t>
    </rPh>
    <phoneticPr fontId="8"/>
  </si>
  <si>
    <t>平成２８年度</t>
    <rPh sb="4" eb="6">
      <t>ネンド</t>
    </rPh>
    <phoneticPr fontId="8"/>
  </si>
  <si>
    <t>平成２９年度</t>
    <rPh sb="4" eb="6">
      <t>ネンド</t>
    </rPh>
    <phoneticPr fontId="8"/>
  </si>
  <si>
    <t>平成３０年度</t>
    <rPh sb="4" eb="6">
      <t>ネンド</t>
    </rPh>
    <phoneticPr fontId="8"/>
  </si>
  <si>
    <t>※１　平成23、24年度　東日本大震災被災により、施設閉鎖のため利用実績なし。</t>
    <rPh sb="10" eb="12">
      <t>ネンド</t>
    </rPh>
    <rPh sb="13" eb="14">
      <t>ヒガシ</t>
    </rPh>
    <phoneticPr fontId="8"/>
  </si>
  <si>
    <t>※２　平成29年度　耐震補強工事により12月から２月は臨時休館。</t>
    <rPh sb="3" eb="5">
      <t>ヘイセイ</t>
    </rPh>
    <rPh sb="7" eb="9">
      <t>ネンド</t>
    </rPh>
    <rPh sb="10" eb="12">
      <t>タイシン</t>
    </rPh>
    <rPh sb="12" eb="14">
      <t>ホキョウ</t>
    </rPh>
    <rPh sb="14" eb="16">
      <t>コウジ</t>
    </rPh>
    <rPh sb="21" eb="22">
      <t>ガツ</t>
    </rPh>
    <rPh sb="25" eb="26">
      <t>ガツ</t>
    </rPh>
    <rPh sb="27" eb="29">
      <t>リンジ</t>
    </rPh>
    <rPh sb="29" eb="31">
      <t>キュウカン</t>
    </rPh>
    <phoneticPr fontId="8"/>
  </si>
  <si>
    <t>※３　平成27年度　常総市水害時の避難所としての対応があったため、例年と比較し利用実績が低い。</t>
    <phoneticPr fontId="8"/>
  </si>
  <si>
    <t>松代</t>
    <rPh sb="0" eb="2">
      <t>マツシロ</t>
    </rPh>
    <phoneticPr fontId="8"/>
  </si>
  <si>
    <t>二の宮</t>
    <rPh sb="0" eb="1">
      <t>ニ</t>
    </rPh>
    <rPh sb="2" eb="3">
      <t>ミヤ</t>
    </rPh>
    <phoneticPr fontId="8"/>
  </si>
  <si>
    <t>平成１０年度</t>
    <rPh sb="4" eb="6">
      <t>ネンド</t>
    </rPh>
    <phoneticPr fontId="8"/>
  </si>
  <si>
    <t>平成１１年度</t>
    <rPh sb="4" eb="6">
      <t>ネンド</t>
    </rPh>
    <phoneticPr fontId="8"/>
  </si>
  <si>
    <t>平成１２年度</t>
    <rPh sb="4" eb="6">
      <t>ネンド</t>
    </rPh>
    <phoneticPr fontId="8"/>
  </si>
  <si>
    <t>平成１３年度</t>
    <rPh sb="4" eb="6">
      <t>ネンド</t>
    </rPh>
    <phoneticPr fontId="8"/>
  </si>
  <si>
    <t>春日</t>
    <rPh sb="0" eb="2">
      <t>カスガ</t>
    </rPh>
    <phoneticPr fontId="8"/>
  </si>
  <si>
    <t>島名</t>
    <rPh sb="0" eb="2">
      <t>シマナ</t>
    </rPh>
    <phoneticPr fontId="8"/>
  </si>
  <si>
    <t>桜　※４</t>
    <rPh sb="0" eb="1">
      <t>サクラ</t>
    </rPh>
    <phoneticPr fontId="8"/>
  </si>
  <si>
    <t>※４　平成27年度　耐震補強工事による臨時休館が例年と比較し利用実績が低い。</t>
    <rPh sb="7" eb="9">
      <t>ネンド</t>
    </rPh>
    <rPh sb="10" eb="12">
      <t>タイシン</t>
    </rPh>
    <rPh sb="12" eb="14">
      <t>ホキョウ</t>
    </rPh>
    <rPh sb="14" eb="16">
      <t>コウジ</t>
    </rPh>
    <rPh sb="19" eb="21">
      <t>リンジ</t>
    </rPh>
    <rPh sb="21" eb="23">
      <t>キュウカン</t>
    </rPh>
    <rPh sb="24" eb="26">
      <t>レイネン</t>
    </rPh>
    <rPh sb="27" eb="29">
      <t>ヒカク</t>
    </rPh>
    <rPh sb="30" eb="32">
      <t>リヨウ</t>
    </rPh>
    <rPh sb="32" eb="34">
      <t>ジッセキ</t>
    </rPh>
    <rPh sb="35" eb="36">
      <t>ヒク</t>
    </rPh>
    <phoneticPr fontId="8"/>
  </si>
  <si>
    <t>栗原　※５</t>
    <rPh sb="0" eb="2">
      <t>クリハラ</t>
    </rPh>
    <phoneticPr fontId="8"/>
  </si>
  <si>
    <t>竹園</t>
    <rPh sb="0" eb="2">
      <t>タケゾノ</t>
    </rPh>
    <phoneticPr fontId="8"/>
  </si>
  <si>
    <t>並木</t>
    <rPh sb="0" eb="2">
      <t>ナミキ</t>
    </rPh>
    <phoneticPr fontId="8"/>
  </si>
  <si>
    <t>※５　平成30年度　耐震補強工事により７月から３月は臨時休館。</t>
    <rPh sb="3" eb="5">
      <t>ヘイセイ</t>
    </rPh>
    <rPh sb="7" eb="9">
      <t>ネンド</t>
    </rPh>
    <rPh sb="10" eb="12">
      <t>タイシン</t>
    </rPh>
    <rPh sb="12" eb="14">
      <t>ホキョウ</t>
    </rPh>
    <rPh sb="14" eb="16">
      <t>コウジ</t>
    </rPh>
    <rPh sb="20" eb="21">
      <t>ガツ</t>
    </rPh>
    <rPh sb="24" eb="25">
      <t>ガツ</t>
    </rPh>
    <rPh sb="26" eb="28">
      <t>リンジ</t>
    </rPh>
    <rPh sb="28" eb="30">
      <t>キュウカン</t>
    </rPh>
    <phoneticPr fontId="8"/>
  </si>
  <si>
    <t>広岡</t>
    <rPh sb="0" eb="2">
      <t>ヒロオカ</t>
    </rPh>
    <phoneticPr fontId="8"/>
  </si>
  <si>
    <t>吾妻</t>
    <rPh sb="0" eb="2">
      <t>アズマ</t>
    </rPh>
    <phoneticPr fontId="8"/>
  </si>
  <si>
    <t>小野川</t>
    <rPh sb="0" eb="3">
      <t>オノガワ</t>
    </rPh>
    <phoneticPr fontId="8"/>
  </si>
  <si>
    <t>茎崎　※６</t>
    <rPh sb="0" eb="2">
      <t>クキザキ</t>
    </rPh>
    <phoneticPr fontId="8"/>
  </si>
  <si>
    <t>※６　つくば市との合併年度以降のデータ</t>
    <phoneticPr fontId="8"/>
  </si>
  <si>
    <t>資料：市民部文化芸術課</t>
    <rPh sb="8" eb="10">
      <t>ゲイジュツ</t>
    </rPh>
    <phoneticPr fontId="8"/>
  </si>
  <si>
    <t>　　　　　　　　　　各年９月２日現在 （単位：人）</t>
    <phoneticPr fontId="8"/>
  </si>
  <si>
    <t xml:space="preserve">平成２８年  </t>
    <phoneticPr fontId="8"/>
  </si>
  <si>
    <t>※選挙人名簿の定時登録日(平成29年6月1日改正）：９月１日　　　　資料 ： 選挙管理委員会事務局</t>
    <rPh sb="1" eb="4">
      <t>センキョニン</t>
    </rPh>
    <rPh sb="4" eb="6">
      <t>メイボ</t>
    </rPh>
    <rPh sb="7" eb="9">
      <t>テイジ</t>
    </rPh>
    <rPh sb="9" eb="12">
      <t>トウロクビ</t>
    </rPh>
    <rPh sb="13" eb="15">
      <t>ヘイセイ</t>
    </rPh>
    <rPh sb="17" eb="18">
      <t>ネン</t>
    </rPh>
    <rPh sb="19" eb="20">
      <t>ガツ</t>
    </rPh>
    <rPh sb="21" eb="22">
      <t>ニチ</t>
    </rPh>
    <rPh sb="22" eb="24">
      <t>カイセイ</t>
    </rPh>
    <phoneticPr fontId="8"/>
  </si>
  <si>
    <t>※期日前投票と不在者投票は投票者数に含まれる</t>
    <rPh sb="1" eb="3">
      <t>キジツ</t>
    </rPh>
    <rPh sb="3" eb="4">
      <t>マエ</t>
    </rPh>
    <rPh sb="4" eb="6">
      <t>トウヒョウ</t>
    </rPh>
    <rPh sb="7" eb="10">
      <t>フザイシャ</t>
    </rPh>
    <rPh sb="10" eb="12">
      <t>トウヒョウ</t>
    </rPh>
    <rPh sb="13" eb="16">
      <t>トウヒョウシャ</t>
    </rPh>
    <rPh sb="16" eb="17">
      <t>スウ</t>
    </rPh>
    <rPh sb="18" eb="19">
      <t>フク</t>
    </rPh>
    <phoneticPr fontId="8"/>
  </si>
  <si>
    <t>つくば市長選挙</t>
    <rPh sb="3" eb="5">
      <t>シチョウ</t>
    </rPh>
    <rPh sb="5" eb="7">
      <t>センキョ</t>
    </rPh>
    <phoneticPr fontId="8"/>
  </si>
  <si>
    <t>選挙期日</t>
    <rPh sb="0" eb="2">
      <t>センキョ</t>
    </rPh>
    <rPh sb="2" eb="4">
      <t>キジツ</t>
    </rPh>
    <phoneticPr fontId="8"/>
  </si>
  <si>
    <t>任期</t>
    <rPh sb="0" eb="1">
      <t>ニン</t>
    </rPh>
    <rPh sb="1" eb="2">
      <t>キ</t>
    </rPh>
    <phoneticPr fontId="8"/>
  </si>
  <si>
    <t>令和2年11月17日～令和6年11月16日</t>
    <rPh sb="0" eb="2">
      <t>レイワ</t>
    </rPh>
    <rPh sb="3" eb="4">
      <t>ネン</t>
    </rPh>
    <rPh sb="6" eb="7">
      <t>ガツ</t>
    </rPh>
    <rPh sb="9" eb="10">
      <t>ニチ</t>
    </rPh>
    <rPh sb="11" eb="13">
      <t>レイワ</t>
    </rPh>
    <rPh sb="14" eb="15">
      <t>ネン</t>
    </rPh>
    <rPh sb="17" eb="18">
      <t>ガツ</t>
    </rPh>
    <rPh sb="20" eb="21">
      <t>ニチ</t>
    </rPh>
    <phoneticPr fontId="8"/>
  </si>
  <si>
    <t>当日有権者数（人）</t>
    <rPh sb="0" eb="2">
      <t>トウジツ</t>
    </rPh>
    <rPh sb="2" eb="5">
      <t>ユウケンシャ</t>
    </rPh>
    <rPh sb="5" eb="6">
      <t>スウ</t>
    </rPh>
    <rPh sb="7" eb="8">
      <t>ニン</t>
    </rPh>
    <phoneticPr fontId="8"/>
  </si>
  <si>
    <t>投票者数（人）</t>
    <rPh sb="0" eb="3">
      <t>トウヒョウシャ</t>
    </rPh>
    <rPh sb="3" eb="4">
      <t>スウ</t>
    </rPh>
    <rPh sb="5" eb="6">
      <t>ニン</t>
    </rPh>
    <phoneticPr fontId="8"/>
  </si>
  <si>
    <t>投票率（％）</t>
    <rPh sb="0" eb="2">
      <t>トウヒョウ</t>
    </rPh>
    <rPh sb="2" eb="3">
      <t>リツ</t>
    </rPh>
    <phoneticPr fontId="8"/>
  </si>
  <si>
    <t>期日前投票</t>
    <rPh sb="0" eb="2">
      <t>キジツ</t>
    </rPh>
    <rPh sb="2" eb="3">
      <t>マエ</t>
    </rPh>
    <rPh sb="3" eb="5">
      <t>トウヒョウ</t>
    </rPh>
    <phoneticPr fontId="8"/>
  </si>
  <si>
    <t>不在者投票</t>
    <rPh sb="0" eb="3">
      <t>フザイシャ</t>
    </rPh>
    <rPh sb="3" eb="5">
      <t>トウヒョウ</t>
    </rPh>
    <phoneticPr fontId="8"/>
  </si>
  <si>
    <t>つくば市議会議員一般選挙</t>
    <rPh sb="3" eb="6">
      <t>シギカイ</t>
    </rPh>
    <rPh sb="6" eb="8">
      <t>ギイン</t>
    </rPh>
    <rPh sb="8" eb="10">
      <t>イッパン</t>
    </rPh>
    <rPh sb="10" eb="12">
      <t>センキョ</t>
    </rPh>
    <phoneticPr fontId="8"/>
  </si>
  <si>
    <t>任期</t>
    <rPh sb="0" eb="2">
      <t>ニンキ</t>
    </rPh>
    <phoneticPr fontId="8"/>
  </si>
  <si>
    <t>令和2年11月30日～令和6年11月29日</t>
    <rPh sb="0" eb="1">
      <t>レイ</t>
    </rPh>
    <rPh sb="1" eb="2">
      <t>カズ</t>
    </rPh>
    <rPh sb="3" eb="4">
      <t>ネン</t>
    </rPh>
    <rPh sb="4" eb="5">
      <t>ヘイネン</t>
    </rPh>
    <rPh sb="6" eb="7">
      <t>ガツ</t>
    </rPh>
    <rPh sb="9" eb="10">
      <t>ニチ</t>
    </rPh>
    <rPh sb="11" eb="13">
      <t>レイワ</t>
    </rPh>
    <rPh sb="14" eb="15">
      <t>ネン</t>
    </rPh>
    <rPh sb="17" eb="18">
      <t>ガツ</t>
    </rPh>
    <rPh sb="20" eb="21">
      <t>ニチ</t>
    </rPh>
    <phoneticPr fontId="8"/>
  </si>
  <si>
    <t>茨城県知事選挙</t>
    <rPh sb="0" eb="2">
      <t>イバラキ</t>
    </rPh>
    <rPh sb="2" eb="5">
      <t>ケンチジ</t>
    </rPh>
    <rPh sb="5" eb="7">
      <t>センキョ</t>
    </rPh>
    <phoneticPr fontId="8"/>
  </si>
  <si>
    <t>令和3年9月26日～令和7年9月25日</t>
    <rPh sb="0" eb="2">
      <t>レイワ</t>
    </rPh>
    <rPh sb="3" eb="4">
      <t>ネン</t>
    </rPh>
    <rPh sb="5" eb="6">
      <t>ガツ</t>
    </rPh>
    <rPh sb="8" eb="9">
      <t>ニチ</t>
    </rPh>
    <rPh sb="10" eb="12">
      <t>レイワ</t>
    </rPh>
    <rPh sb="13" eb="14">
      <t>ネン</t>
    </rPh>
    <rPh sb="15" eb="16">
      <t>ガツ</t>
    </rPh>
    <rPh sb="18" eb="19">
      <t>ニチ</t>
    </rPh>
    <phoneticPr fontId="8"/>
  </si>
  <si>
    <t>つくば市計</t>
    <rPh sb="3" eb="4">
      <t>シ</t>
    </rPh>
    <rPh sb="4" eb="5">
      <t>ケイ</t>
    </rPh>
    <phoneticPr fontId="8"/>
  </si>
  <si>
    <t>茨城県計</t>
    <rPh sb="0" eb="3">
      <t>イバラキケン</t>
    </rPh>
    <rPh sb="3" eb="4">
      <t>ケイ</t>
    </rPh>
    <phoneticPr fontId="8"/>
  </si>
  <si>
    <t>茨城県議会議員一般選挙（つくば市選挙区）</t>
    <rPh sb="0" eb="3">
      <t>イバラキケン</t>
    </rPh>
    <rPh sb="3" eb="5">
      <t>ギカイ</t>
    </rPh>
    <rPh sb="5" eb="7">
      <t>ギイン</t>
    </rPh>
    <rPh sb="7" eb="9">
      <t>イッパン</t>
    </rPh>
    <rPh sb="9" eb="11">
      <t>センキョ</t>
    </rPh>
    <rPh sb="15" eb="16">
      <t>シ</t>
    </rPh>
    <rPh sb="16" eb="19">
      <t>センキョク</t>
    </rPh>
    <phoneticPr fontId="8"/>
  </si>
  <si>
    <t>衆議院議員総選挙（小選挙区〔６区〕）</t>
    <rPh sb="0" eb="3">
      <t>シュウギイン</t>
    </rPh>
    <rPh sb="3" eb="5">
      <t>ギイン</t>
    </rPh>
    <rPh sb="5" eb="8">
      <t>ソウセンキョ</t>
    </rPh>
    <rPh sb="9" eb="10">
      <t>ショウ</t>
    </rPh>
    <rPh sb="10" eb="13">
      <t>センキョク</t>
    </rPh>
    <rPh sb="15" eb="16">
      <t>ク</t>
    </rPh>
    <phoneticPr fontId="8"/>
  </si>
  <si>
    <t>令和3年10月31日～令和７年10月30日</t>
    <rPh sb="0" eb="2">
      <t>レイワ</t>
    </rPh>
    <rPh sb="3" eb="4">
      <t>ネン</t>
    </rPh>
    <rPh sb="6" eb="7">
      <t>ガツ</t>
    </rPh>
    <rPh sb="9" eb="10">
      <t>ニチ</t>
    </rPh>
    <rPh sb="11" eb="13">
      <t>レイワ</t>
    </rPh>
    <rPh sb="14" eb="15">
      <t>ネン</t>
    </rPh>
    <rPh sb="17" eb="18">
      <t>ガツ</t>
    </rPh>
    <rPh sb="20" eb="21">
      <t>ニチ</t>
    </rPh>
    <phoneticPr fontId="8"/>
  </si>
  <si>
    <t>在外投票</t>
    <rPh sb="0" eb="2">
      <t>ザイガイ</t>
    </rPh>
    <rPh sb="2" eb="4">
      <t>トウヒョウ</t>
    </rPh>
    <phoneticPr fontId="8"/>
  </si>
  <si>
    <t>６区計</t>
    <rPh sb="1" eb="2">
      <t>ク</t>
    </rPh>
    <rPh sb="2" eb="3">
      <t>ケイ</t>
    </rPh>
    <phoneticPr fontId="8"/>
  </si>
  <si>
    <t>衆議院議員総選挙（比例代表）</t>
    <rPh sb="0" eb="3">
      <t>シュウギイン</t>
    </rPh>
    <rPh sb="3" eb="5">
      <t>ギイン</t>
    </rPh>
    <rPh sb="5" eb="8">
      <t>ソウセンキョ</t>
    </rPh>
    <rPh sb="9" eb="11">
      <t>ヒレイ</t>
    </rPh>
    <rPh sb="11" eb="13">
      <t>ダイヒョウ</t>
    </rPh>
    <phoneticPr fontId="8"/>
  </si>
  <si>
    <t>参議院議員通常選挙（茨城県選挙区）</t>
    <rPh sb="0" eb="3">
      <t>サンギイン</t>
    </rPh>
    <rPh sb="3" eb="5">
      <t>ギイン</t>
    </rPh>
    <rPh sb="5" eb="7">
      <t>ツウジョウ</t>
    </rPh>
    <rPh sb="7" eb="9">
      <t>センキョ</t>
    </rPh>
    <rPh sb="10" eb="13">
      <t>イバラキケン</t>
    </rPh>
    <rPh sb="13" eb="16">
      <t>センキョク</t>
    </rPh>
    <phoneticPr fontId="8"/>
  </si>
  <si>
    <r>
      <t>令和元年7月</t>
    </r>
    <r>
      <rPr>
        <sz val="11"/>
        <rFont val="ＭＳ Ｐゴシック"/>
        <family val="3"/>
        <charset val="128"/>
      </rPr>
      <t>21日</t>
    </r>
    <rPh sb="0" eb="4">
      <t>レイワガンネン</t>
    </rPh>
    <rPh sb="5" eb="6">
      <t>ガツ</t>
    </rPh>
    <rPh sb="8" eb="9">
      <t>ニチ</t>
    </rPh>
    <phoneticPr fontId="8"/>
  </si>
  <si>
    <t>令和元年7月29日～令和7年7月28日</t>
    <rPh sb="0" eb="1">
      <t>レイ</t>
    </rPh>
    <rPh sb="1" eb="2">
      <t>カズ</t>
    </rPh>
    <rPh sb="2" eb="3">
      <t>ゲン</t>
    </rPh>
    <rPh sb="3" eb="4">
      <t>ネン</t>
    </rPh>
    <rPh sb="5" eb="6">
      <t>ガツ</t>
    </rPh>
    <rPh sb="8" eb="9">
      <t>ニチ</t>
    </rPh>
    <rPh sb="10" eb="11">
      <t>レイ</t>
    </rPh>
    <rPh sb="11" eb="12">
      <t>カズ</t>
    </rPh>
    <rPh sb="13" eb="14">
      <t>ネン</t>
    </rPh>
    <rPh sb="15" eb="16">
      <t>ガツ</t>
    </rPh>
    <rPh sb="18" eb="19">
      <t>ニチ</t>
    </rPh>
    <phoneticPr fontId="8"/>
  </si>
  <si>
    <t>参議院議員通常選挙（比例代表）</t>
    <rPh sb="0" eb="3">
      <t>サンギイン</t>
    </rPh>
    <rPh sb="3" eb="5">
      <t>ギイン</t>
    </rPh>
    <rPh sb="5" eb="7">
      <t>ツウジョウ</t>
    </rPh>
    <rPh sb="7" eb="9">
      <t>センキョ</t>
    </rPh>
    <rPh sb="10" eb="12">
      <t>ヒレイ</t>
    </rPh>
    <rPh sb="12" eb="14">
      <t>ダイヒョウ</t>
    </rPh>
    <phoneticPr fontId="8"/>
  </si>
  <si>
    <t>令和元年7月21日</t>
    <rPh sb="0" eb="4">
      <t>レイワガンネン</t>
    </rPh>
    <rPh sb="5" eb="6">
      <t>ガツ</t>
    </rPh>
    <rPh sb="8" eb="9">
      <t>ニチ</t>
    </rPh>
    <phoneticPr fontId="8"/>
  </si>
  <si>
    <t xml:space="preserve">       各年度末現在 （単位：千円、％）</t>
    <phoneticPr fontId="8"/>
  </si>
  <si>
    <t>歳　入　決　算　額</t>
    <phoneticPr fontId="8"/>
  </si>
  <si>
    <t>歳　出　決　算　額</t>
    <phoneticPr fontId="8"/>
  </si>
  <si>
    <t>対前年度増加率</t>
  </si>
  <si>
    <t>平成１５年度</t>
    <rPh sb="0" eb="2">
      <t>ヘイセイ</t>
    </rPh>
    <rPh sb="4" eb="5">
      <t>ネン</t>
    </rPh>
    <rPh sb="5" eb="6">
      <t>ド</t>
    </rPh>
    <phoneticPr fontId="8"/>
  </si>
  <si>
    <t>平成１６年度</t>
    <rPh sb="0" eb="2">
      <t>ヘイセイ</t>
    </rPh>
    <rPh sb="4" eb="5">
      <t>ネン</t>
    </rPh>
    <rPh sb="5" eb="6">
      <t>ド</t>
    </rPh>
    <phoneticPr fontId="8"/>
  </si>
  <si>
    <t>平成１７年度</t>
    <rPh sb="0" eb="2">
      <t>ヘイセイ</t>
    </rPh>
    <rPh sb="4" eb="5">
      <t>ネン</t>
    </rPh>
    <rPh sb="5" eb="6">
      <t>ド</t>
    </rPh>
    <phoneticPr fontId="8"/>
  </si>
  <si>
    <t>平成１８年度</t>
    <rPh sb="0" eb="2">
      <t>ヘイセイ</t>
    </rPh>
    <rPh sb="4" eb="5">
      <t>ネン</t>
    </rPh>
    <rPh sb="5" eb="6">
      <t>ド</t>
    </rPh>
    <phoneticPr fontId="8"/>
  </si>
  <si>
    <t>令和元年度</t>
    <rPh sb="0" eb="2">
      <t>レイワ</t>
    </rPh>
    <rPh sb="2" eb="3">
      <t>モト</t>
    </rPh>
    <rPh sb="3" eb="5">
      <t>ネンド</t>
    </rPh>
    <phoneticPr fontId="8"/>
  </si>
  <si>
    <t>資料 ： 会計事務局（つくば市歳入歳出決算書）</t>
    <rPh sb="0" eb="2">
      <t>シリョウ</t>
    </rPh>
    <rPh sb="5" eb="10">
      <t>カイケイジムキョク</t>
    </rPh>
    <rPh sb="14" eb="15">
      <t>シ</t>
    </rPh>
    <rPh sb="15" eb="17">
      <t>サイニュウ</t>
    </rPh>
    <rPh sb="17" eb="19">
      <t>サイシュツ</t>
    </rPh>
    <rPh sb="19" eb="22">
      <t>ケッサンショ</t>
    </rPh>
    <phoneticPr fontId="8"/>
  </si>
  <si>
    <t>各年度末現在 （単位： 千円）</t>
    <rPh sb="0" eb="1">
      <t>カク</t>
    </rPh>
    <phoneticPr fontId="8"/>
  </si>
  <si>
    <t>区       分</t>
  </si>
  <si>
    <t>合               計</t>
  </si>
  <si>
    <t>国 民 健 康 保 険</t>
  </si>
  <si>
    <t>下      水      道</t>
  </si>
  <si>
    <t>老    人    保    健</t>
  </si>
  <si>
    <t xml:space="preserve"> </t>
    <phoneticPr fontId="8"/>
  </si>
  <si>
    <t>歳      入</t>
  </si>
  <si>
    <t>歳      出</t>
  </si>
  <si>
    <t>平成　　８年度</t>
    <phoneticPr fontId="8"/>
  </si>
  <si>
    <t>平成　　９年度</t>
    <phoneticPr fontId="8"/>
  </si>
  <si>
    <t>平成１６年度</t>
    <phoneticPr fontId="8"/>
  </si>
  <si>
    <t>－</t>
    <phoneticPr fontId="8"/>
  </si>
  <si>
    <t>後期高齢者医療</t>
    <rPh sb="0" eb="2">
      <t>コウキ</t>
    </rPh>
    <rPh sb="2" eb="5">
      <t>コウレイシャ</t>
    </rPh>
    <rPh sb="5" eb="7">
      <t>イリョウ</t>
    </rPh>
    <phoneticPr fontId="8"/>
  </si>
  <si>
    <t>作岡財産区</t>
    <rPh sb="0" eb="1">
      <t>サク</t>
    </rPh>
    <rPh sb="1" eb="2">
      <t>オカ</t>
    </rPh>
    <rPh sb="2" eb="5">
      <t>ザイサンク</t>
    </rPh>
    <phoneticPr fontId="8"/>
  </si>
  <si>
    <t>公平委員会</t>
    <rPh sb="0" eb="2">
      <t>コウヘイ</t>
    </rPh>
    <rPh sb="2" eb="5">
      <t>イインカイ</t>
    </rPh>
    <phoneticPr fontId="8"/>
  </si>
  <si>
    <t>介護保険</t>
    <rPh sb="0" eb="2">
      <t>カイゴ</t>
    </rPh>
    <rPh sb="2" eb="4">
      <t>ホケン</t>
    </rPh>
    <phoneticPr fontId="8"/>
  </si>
  <si>
    <t>農     業     共     済</t>
  </si>
  <si>
    <t>ｎ</t>
    <phoneticPr fontId="8"/>
  </si>
  <si>
    <t>資料 ：  会計事務局（つくば市歳入歳出決算書）</t>
    <rPh sb="6" eb="8">
      <t>カイケイ</t>
    </rPh>
    <rPh sb="8" eb="11">
      <t>ジムキョク</t>
    </rPh>
    <phoneticPr fontId="8"/>
  </si>
  <si>
    <t xml:space="preserve">                        </t>
    <phoneticPr fontId="68"/>
  </si>
  <si>
    <t>（単位：千円）</t>
    <phoneticPr fontId="67"/>
  </si>
  <si>
    <t>年度</t>
    <rPh sb="0" eb="2">
      <t>ネンド</t>
    </rPh>
    <phoneticPr fontId="67"/>
  </si>
  <si>
    <t>平成21年度</t>
    <rPh sb="4" eb="5">
      <t>ネン</t>
    </rPh>
    <phoneticPr fontId="67"/>
  </si>
  <si>
    <t>平成22年度</t>
    <rPh sb="4" eb="5">
      <t>ネン</t>
    </rPh>
    <phoneticPr fontId="67"/>
  </si>
  <si>
    <t>平成23年度</t>
    <rPh sb="4" eb="5">
      <t>ネン</t>
    </rPh>
    <phoneticPr fontId="67"/>
  </si>
  <si>
    <t>平成24年度</t>
    <rPh sb="4" eb="5">
      <t>ネン</t>
    </rPh>
    <phoneticPr fontId="67"/>
  </si>
  <si>
    <t>平成25年度</t>
    <rPh sb="4" eb="5">
      <t>ネン</t>
    </rPh>
    <phoneticPr fontId="67"/>
  </si>
  <si>
    <t>平成26年度</t>
    <rPh sb="4" eb="5">
      <t>ネン</t>
    </rPh>
    <phoneticPr fontId="67"/>
  </si>
  <si>
    <t>平成27年度</t>
    <rPh sb="4" eb="5">
      <t>ネン</t>
    </rPh>
    <phoneticPr fontId="67"/>
  </si>
  <si>
    <t>平成28年度</t>
    <rPh sb="4" eb="5">
      <t>ネン</t>
    </rPh>
    <phoneticPr fontId="67"/>
  </si>
  <si>
    <t>平成29年度</t>
    <rPh sb="4" eb="5">
      <t>ネン</t>
    </rPh>
    <phoneticPr fontId="67"/>
  </si>
  <si>
    <t>平成30年度</t>
    <rPh sb="4" eb="5">
      <t>ネン</t>
    </rPh>
    <phoneticPr fontId="67"/>
  </si>
  <si>
    <t>令和元年度</t>
    <rPh sb="0" eb="2">
      <t>レイワ</t>
    </rPh>
    <rPh sb="2" eb="3">
      <t>ガン</t>
    </rPh>
    <rPh sb="3" eb="4">
      <t>ネン</t>
    </rPh>
    <phoneticPr fontId="67"/>
  </si>
  <si>
    <t>令和２年度</t>
    <rPh sb="0" eb="2">
      <t>レイワ</t>
    </rPh>
    <rPh sb="3" eb="4">
      <t>ネン</t>
    </rPh>
    <phoneticPr fontId="67"/>
  </si>
  <si>
    <t xml:space="preserve">区分 </t>
    <phoneticPr fontId="68"/>
  </si>
  <si>
    <t>基準財政収入額</t>
  </si>
  <si>
    <t>基準財政需要額</t>
  </si>
  <si>
    <t>標準税収入額</t>
  </si>
  <si>
    <t>標準財政規模</t>
  </si>
  <si>
    <t>財政力指数(3年平均)</t>
  </si>
  <si>
    <t>実質収支比率</t>
  </si>
  <si>
    <t>経常一般財源等比率</t>
  </si>
  <si>
    <t>公債費負担比率</t>
  </si>
  <si>
    <t>公債費比率</t>
  </si>
  <si>
    <t>起債制限比率</t>
  </si>
  <si>
    <t>実質公債費比率</t>
    <rPh sb="2" eb="4">
      <t>コウサイ</t>
    </rPh>
    <rPh sb="4" eb="5">
      <t>ヒ</t>
    </rPh>
    <rPh sb="5" eb="7">
      <t>ヒリツ</t>
    </rPh>
    <phoneticPr fontId="67"/>
  </si>
  <si>
    <t>将来負担比率</t>
    <rPh sb="0" eb="2">
      <t>ショウライ</t>
    </rPh>
    <rPh sb="2" eb="4">
      <t>フタン</t>
    </rPh>
    <rPh sb="4" eb="6">
      <t>ヒリツ</t>
    </rPh>
    <phoneticPr fontId="67"/>
  </si>
  <si>
    <t>積立金残高</t>
  </si>
  <si>
    <t>内</t>
    <rPh sb="0" eb="1">
      <t>ウチ</t>
    </rPh>
    <phoneticPr fontId="68"/>
  </si>
  <si>
    <t>財政調整</t>
    <rPh sb="0" eb="2">
      <t>ザイセイ</t>
    </rPh>
    <rPh sb="2" eb="4">
      <t>チョウセイ</t>
    </rPh>
    <phoneticPr fontId="68"/>
  </si>
  <si>
    <t>減債</t>
    <phoneticPr fontId="68"/>
  </si>
  <si>
    <t>訳</t>
    <rPh sb="0" eb="1">
      <t>ワケ</t>
    </rPh>
    <phoneticPr fontId="68"/>
  </si>
  <si>
    <t>特定目的</t>
    <rPh sb="0" eb="2">
      <t>トクテイ</t>
    </rPh>
    <rPh sb="2" eb="4">
      <t>モクテキ</t>
    </rPh>
    <phoneticPr fontId="68"/>
  </si>
  <si>
    <t>地方債残高</t>
    <phoneticPr fontId="67"/>
  </si>
  <si>
    <t>債務負担行為</t>
  </si>
  <si>
    <t>物件等購入</t>
    <phoneticPr fontId="68"/>
  </si>
  <si>
    <t>保証･補償</t>
    <phoneticPr fontId="68"/>
  </si>
  <si>
    <t>その他</t>
    <phoneticPr fontId="68"/>
  </si>
  <si>
    <t>各年度末現在 （単位：千円）</t>
    <phoneticPr fontId="8"/>
  </si>
  <si>
    <t>区      分</t>
  </si>
  <si>
    <t>市     民     税</t>
  </si>
  <si>
    <t>固定資産税</t>
  </si>
  <si>
    <t>個     人</t>
  </si>
  <si>
    <t>法      人</t>
  </si>
  <si>
    <t>令和元年度</t>
    <rPh sb="0" eb="2">
      <t>レイワ</t>
    </rPh>
    <rPh sb="2" eb="5">
      <t>ガンネンド</t>
    </rPh>
    <phoneticPr fontId="8"/>
  </si>
  <si>
    <t>軽自動車税</t>
  </si>
  <si>
    <t>たばこ税</t>
  </si>
  <si>
    <t>特別土地保有税</t>
    <phoneticPr fontId="8"/>
  </si>
  <si>
    <t>入湯税</t>
  </si>
  <si>
    <t>都市計画税</t>
    <rPh sb="0" eb="2">
      <t>トシ</t>
    </rPh>
    <rPh sb="2" eb="4">
      <t>ケイカク</t>
    </rPh>
    <rPh sb="4" eb="5">
      <t>ゼイ</t>
    </rPh>
    <phoneticPr fontId="8"/>
  </si>
  <si>
    <t>資料 ：  財務部財政課（つくば市歳入歳出決算書）</t>
    <rPh sb="6" eb="9">
      <t>ザイムブ</t>
    </rPh>
    <rPh sb="9" eb="11">
      <t>ザイセイ</t>
    </rPh>
    <rPh sb="11" eb="12">
      <t>カ</t>
    </rPh>
    <rPh sb="16" eb="17">
      <t>シ</t>
    </rPh>
    <rPh sb="17" eb="19">
      <t>サイニュウ</t>
    </rPh>
    <rPh sb="19" eb="21">
      <t>サイシュツ</t>
    </rPh>
    <rPh sb="21" eb="24">
      <t>ケッサンショ</t>
    </rPh>
    <phoneticPr fontId="8"/>
  </si>
  <si>
    <t>各年４月１日現在（単位：人）</t>
  </si>
  <si>
    <t xml:space="preserve">     職種別</t>
    <phoneticPr fontId="8"/>
  </si>
  <si>
    <t>一般</t>
    <phoneticPr fontId="8"/>
  </si>
  <si>
    <t>医師</t>
    <phoneticPr fontId="8"/>
  </si>
  <si>
    <t>薬剤師</t>
  </si>
  <si>
    <t>看護</t>
    <phoneticPr fontId="8"/>
  </si>
  <si>
    <t>技能</t>
    <phoneticPr fontId="8"/>
  </si>
  <si>
    <t>特定</t>
    <rPh sb="0" eb="2">
      <t>トクテイ</t>
    </rPh>
    <phoneticPr fontId="8"/>
  </si>
  <si>
    <t>税務職</t>
  </si>
  <si>
    <t>医療</t>
    <phoneticPr fontId="8"/>
  </si>
  <si>
    <t>福祉職</t>
    <rPh sb="0" eb="2">
      <t>フクシ</t>
    </rPh>
    <rPh sb="2" eb="3">
      <t>ショク</t>
    </rPh>
    <phoneticPr fontId="8"/>
  </si>
  <si>
    <t>企業職</t>
  </si>
  <si>
    <t>教育職</t>
  </si>
  <si>
    <t>消防職</t>
    <rPh sb="0" eb="2">
      <t>ショウボウ</t>
    </rPh>
    <rPh sb="2" eb="3">
      <t>ショク</t>
    </rPh>
    <phoneticPr fontId="8"/>
  </si>
  <si>
    <t>任期付</t>
    <rPh sb="2" eb="3">
      <t>ツ</t>
    </rPh>
    <phoneticPr fontId="8"/>
  </si>
  <si>
    <t>　年</t>
    <rPh sb="1" eb="2">
      <t>ネン</t>
    </rPh>
    <phoneticPr fontId="8"/>
  </si>
  <si>
    <t>行政職</t>
  </si>
  <si>
    <t>歯科医師</t>
  </si>
  <si>
    <t>技能職</t>
  </si>
  <si>
    <t>保健職</t>
  </si>
  <si>
    <t>労務職</t>
  </si>
  <si>
    <t>職員</t>
    <rPh sb="0" eb="2">
      <t>ショクイン</t>
    </rPh>
    <phoneticPr fontId="8"/>
  </si>
  <si>
    <t xml:space="preserve">            －</t>
  </si>
  <si>
    <t>平成１６年</t>
    <phoneticPr fontId="8"/>
  </si>
  <si>
    <t>資料 ：  総務部人事課 （ 給与実態調査より ）</t>
    <rPh sb="9" eb="11">
      <t>ジンジ</t>
    </rPh>
    <phoneticPr fontId="8"/>
  </si>
  <si>
    <t>昭和６０年</t>
    <phoneticPr fontId="8"/>
  </si>
  <si>
    <t>昭和５５年</t>
    <phoneticPr fontId="8"/>
  </si>
  <si>
    <t>第２次産業</t>
    <rPh sb="0" eb="1">
      <t>ダイ</t>
    </rPh>
    <rPh sb="2" eb="3">
      <t>ジ</t>
    </rPh>
    <rPh sb="3" eb="5">
      <t>サンギョウ</t>
    </rPh>
    <phoneticPr fontId="8"/>
  </si>
  <si>
    <t>第１次産業</t>
    <rPh sb="0" eb="1">
      <t>ダイ</t>
    </rPh>
    <rPh sb="2" eb="3">
      <t>ジ</t>
    </rPh>
    <rPh sb="3" eb="5">
      <t>サンギョウ</t>
    </rPh>
    <phoneticPr fontId="8"/>
  </si>
  <si>
    <t>第３次産業</t>
    <rPh sb="0" eb="1">
      <t>ダイ</t>
    </rPh>
    <rPh sb="2" eb="3">
      <t>ジ</t>
    </rPh>
    <rPh sb="3" eb="5">
      <t>サンギョウ</t>
    </rPh>
    <phoneticPr fontId="8"/>
  </si>
  <si>
    <t>産業分類不能</t>
    <rPh sb="0" eb="2">
      <t>サンギョウ</t>
    </rPh>
    <rPh sb="2" eb="4">
      <t>ブンルイ</t>
    </rPh>
    <rPh sb="4" eb="6">
      <t>フノウ</t>
    </rPh>
    <phoneticPr fontId="8"/>
  </si>
  <si>
    <t>小学校、中学校及び
義務教育学校</t>
    <phoneticPr fontId="8"/>
  </si>
  <si>
    <t>*9 令和</t>
    <rPh sb="3" eb="5">
      <t>レイワ</t>
    </rPh>
    <phoneticPr fontId="8"/>
  </si>
  <si>
    <t>元</t>
    <rPh sb="0" eb="1">
      <t>ガン</t>
    </rPh>
    <phoneticPr fontId="8"/>
  </si>
  <si>
    <r>
      <t xml:space="preserve"> 1人当たり市民所得 </t>
    </r>
    <r>
      <rPr>
        <sz val="14"/>
        <rFont val="ＭＳ Ｐゴシック"/>
        <family val="3"/>
        <charset val="128"/>
      </rPr>
      <t>*9</t>
    </r>
    <phoneticPr fontId="8"/>
  </si>
  <si>
    <t>つくば察署管内</t>
    <phoneticPr fontId="8"/>
  </si>
  <si>
    <t>月間</t>
    <rPh sb="0" eb="2">
      <t>ゲッカン</t>
    </rPh>
    <phoneticPr fontId="8"/>
  </si>
  <si>
    <t>の月ごとの値）</t>
    <phoneticPr fontId="8"/>
  </si>
  <si>
    <t>気象概況（令和</t>
    <rPh sb="5" eb="7">
      <t>レイワ</t>
    </rPh>
    <phoneticPr fontId="8"/>
  </si>
  <si>
    <t>資料：気象庁気象統計情報</t>
    <phoneticPr fontId="8"/>
  </si>
  <si>
    <t>年間</t>
    <rPh sb="0" eb="2">
      <t>ネンカン</t>
    </rPh>
    <phoneticPr fontId="8"/>
  </si>
  <si>
    <t>気象概況（年ごとの値）</t>
    <phoneticPr fontId="8"/>
  </si>
  <si>
    <t>令和３年10月1日現在</t>
    <rPh sb="0" eb="2">
      <t>レイワ</t>
    </rPh>
    <rPh sb="3" eb="4">
      <t>ネン</t>
    </rPh>
    <rPh sb="4" eb="5">
      <t>ヘイネン</t>
    </rPh>
    <rPh sb="6" eb="7">
      <t>ガツ</t>
    </rPh>
    <rPh sb="8" eb="9">
      <t>ニチ</t>
    </rPh>
    <rPh sb="9" eb="11">
      <t>ゲンザイ</t>
    </rPh>
    <phoneticPr fontId="8"/>
  </si>
  <si>
    <t>246,784（人）</t>
    <rPh sb="8" eb="9">
      <t>ヒト</t>
    </rPh>
    <phoneticPr fontId="8"/>
  </si>
  <si>
    <t>2.15（人）</t>
    <rPh sb="5" eb="6">
      <t>ヒト</t>
    </rPh>
    <phoneticPr fontId="8"/>
  </si>
  <si>
    <t>870（人）</t>
    <rPh sb="4" eb="5">
      <t>ヒト</t>
    </rPh>
    <phoneticPr fontId="8"/>
  </si>
  <si>
    <t>令和３年10月1日現在</t>
    <rPh sb="0" eb="2">
      <t>レイワ</t>
    </rPh>
    <rPh sb="3" eb="4">
      <t>ネン</t>
    </rPh>
    <rPh sb="6" eb="7">
      <t>ガツ</t>
    </rPh>
    <rPh sb="7" eb="9">
      <t>ツイタチ</t>
    </rPh>
    <rPh sb="9" eb="11">
      <t>ゲンザイ</t>
    </rPh>
    <phoneticPr fontId="8"/>
  </si>
  <si>
    <t>15.5（％）</t>
    <phoneticPr fontId="8"/>
  </si>
  <si>
    <t>64.2（％）</t>
    <phoneticPr fontId="8"/>
  </si>
  <si>
    <t>20.3（％）</t>
    <phoneticPr fontId="8"/>
  </si>
  <si>
    <t>12.33（％）</t>
    <phoneticPr fontId="8"/>
  </si>
  <si>
    <t>令和２年10月1日現在</t>
    <rPh sb="0" eb="2">
      <t>レイワ</t>
    </rPh>
    <rPh sb="3" eb="4">
      <t>ネン</t>
    </rPh>
    <rPh sb="4" eb="5">
      <t>ヘイネン</t>
    </rPh>
    <rPh sb="6" eb="7">
      <t>ガツ</t>
    </rPh>
    <rPh sb="8" eb="9">
      <t>ヒ</t>
    </rPh>
    <rPh sb="9" eb="11">
      <t>ゲンザイ</t>
    </rPh>
    <phoneticPr fontId="8"/>
  </si>
  <si>
    <t>29.04（％）</t>
    <phoneticPr fontId="8"/>
  </si>
  <si>
    <t>4.10（％）</t>
    <phoneticPr fontId="8"/>
  </si>
  <si>
    <t>令和２年12月31日現在</t>
    <rPh sb="0" eb="2">
      <t>レイワ</t>
    </rPh>
    <rPh sb="3" eb="4">
      <t>ネン</t>
    </rPh>
    <rPh sb="6" eb="7">
      <t>ガツ</t>
    </rPh>
    <rPh sb="9" eb="10">
      <t>ニチ</t>
    </rPh>
    <rPh sb="10" eb="12">
      <t>ゲンザイ</t>
    </rPh>
    <phoneticPr fontId="8"/>
  </si>
  <si>
    <t>1,507,531（百万円）</t>
    <rPh sb="10" eb="12">
      <t>ヒャクマン</t>
    </rPh>
    <rPh sb="12" eb="13">
      <t>エン</t>
    </rPh>
    <phoneticPr fontId="8"/>
  </si>
  <si>
    <t>346,206（百万円）</t>
    <rPh sb="8" eb="10">
      <t>ヒャクマン</t>
    </rPh>
    <rPh sb="10" eb="11">
      <t>エン</t>
    </rPh>
    <phoneticPr fontId="8"/>
  </si>
  <si>
    <t>1.051（－）</t>
    <phoneticPr fontId="8"/>
  </si>
  <si>
    <t>令和３年度</t>
    <rPh sb="0" eb="2">
      <t>レイワ</t>
    </rPh>
    <rPh sb="3" eb="5">
      <t>ネンド</t>
    </rPh>
    <rPh sb="4" eb="5">
      <t>ド</t>
    </rPh>
    <phoneticPr fontId="8"/>
  </si>
  <si>
    <t>5.1（％）</t>
    <phoneticPr fontId="8"/>
  </si>
  <si>
    <t>89.77（千円）</t>
    <rPh sb="6" eb="8">
      <t>センエン</t>
    </rPh>
    <phoneticPr fontId="8"/>
  </si>
  <si>
    <t>令和２年度</t>
    <rPh sb="0" eb="2">
      <t>レイワ</t>
    </rPh>
    <rPh sb="3" eb="4">
      <t>ネン</t>
    </rPh>
    <rPh sb="4" eb="5">
      <t>ド</t>
    </rPh>
    <phoneticPr fontId="8"/>
  </si>
  <si>
    <t>89.35（千円）</t>
    <rPh sb="6" eb="8">
      <t>センエン</t>
    </rPh>
    <phoneticPr fontId="8"/>
  </si>
  <si>
    <t>498.45（千円）</t>
    <rPh sb="7" eb="9">
      <t>センエン</t>
    </rPh>
    <phoneticPr fontId="8"/>
  </si>
  <si>
    <t>37.18（園）</t>
    <rPh sb="6" eb="7">
      <t>エン</t>
    </rPh>
    <phoneticPr fontId="8"/>
  </si>
  <si>
    <t>令和3年5月1日現在</t>
    <rPh sb="0" eb="2">
      <t>レイワ</t>
    </rPh>
    <rPh sb="3" eb="4">
      <t>ネン</t>
    </rPh>
    <phoneticPr fontId="8"/>
  </si>
  <si>
    <t>17.14（人）</t>
    <rPh sb="6" eb="7">
      <t>ニン</t>
    </rPh>
    <phoneticPr fontId="8"/>
  </si>
  <si>
    <t>14.42（人）</t>
    <phoneticPr fontId="8"/>
  </si>
  <si>
    <t>8.30（所）</t>
    <phoneticPr fontId="8"/>
  </si>
  <si>
    <t>93.0（％）</t>
    <phoneticPr fontId="8"/>
  </si>
  <si>
    <t>令和3年3月31日現在</t>
    <phoneticPr fontId="8"/>
  </si>
  <si>
    <t>85.5（％）</t>
    <phoneticPr fontId="8"/>
  </si>
  <si>
    <t>927（g）</t>
    <phoneticPr fontId="8"/>
  </si>
  <si>
    <t>129.25（m）</t>
    <phoneticPr fontId="8"/>
  </si>
  <si>
    <t>平成31年4月1日現在</t>
    <rPh sb="0" eb="2">
      <t>ヘイセイ</t>
    </rPh>
    <rPh sb="4" eb="5">
      <t>ネン</t>
    </rPh>
    <rPh sb="6" eb="7">
      <t>ガツ</t>
    </rPh>
    <rPh sb="8" eb="9">
      <t>ヒ</t>
    </rPh>
    <rPh sb="9" eb="11">
      <t>ゲンザイ</t>
    </rPh>
    <phoneticPr fontId="8"/>
  </si>
  <si>
    <t>73.60（％）</t>
    <phoneticPr fontId="8"/>
  </si>
  <si>
    <t>631.8(台)</t>
    <rPh sb="6" eb="7">
      <t>ダイ</t>
    </rPh>
    <phoneticPr fontId="8"/>
  </si>
  <si>
    <t>672.2（千円）</t>
    <phoneticPr fontId="8"/>
  </si>
  <si>
    <t>4.6（人）</t>
    <phoneticPr fontId="8"/>
  </si>
  <si>
    <t>平成29年度</t>
    <rPh sb="0" eb="2">
      <t>ヘイセイ</t>
    </rPh>
    <rPh sb="4" eb="5">
      <t>ネン</t>
    </rPh>
    <rPh sb="5" eb="6">
      <t>ド</t>
    </rPh>
    <phoneticPr fontId="8"/>
  </si>
  <si>
    <t>49.91（所）</t>
    <rPh sb="6" eb="7">
      <t>ショ</t>
    </rPh>
    <phoneticPr fontId="8"/>
  </si>
  <si>
    <t>78.2（施設）</t>
    <rPh sb="5" eb="7">
      <t>シセツ</t>
    </rPh>
    <phoneticPr fontId="8"/>
  </si>
  <si>
    <t>523.9（人）</t>
    <phoneticPr fontId="8"/>
  </si>
  <si>
    <t>令和２年12月31日現在</t>
    <rPh sb="0" eb="2">
      <t>レイワ</t>
    </rPh>
    <rPh sb="3" eb="4">
      <t>ネン</t>
    </rPh>
    <rPh sb="4" eb="5">
      <t>ヘイネン</t>
    </rPh>
    <rPh sb="6" eb="7">
      <t>ガツ</t>
    </rPh>
    <rPh sb="9" eb="10">
      <t>ニチ</t>
    </rPh>
    <rPh sb="10" eb="12">
      <t>ゲンザイ</t>
    </rPh>
    <phoneticPr fontId="8"/>
  </si>
  <si>
    <t>55.0（所）</t>
    <phoneticPr fontId="8"/>
  </si>
  <si>
    <t>99.7（人）</t>
    <phoneticPr fontId="8"/>
  </si>
  <si>
    <t>令和２年12月31日現在</t>
    <rPh sb="0" eb="2">
      <t>レイワ</t>
    </rPh>
    <rPh sb="3" eb="4">
      <t>ネン</t>
    </rPh>
    <rPh sb="4" eb="5">
      <t>ヘイネン</t>
    </rPh>
    <rPh sb="6" eb="7">
      <t>ガツ</t>
    </rPh>
    <rPh sb="9" eb="10">
      <t>ヒ</t>
    </rPh>
    <rPh sb="10" eb="12">
      <t>ゲンザイ</t>
    </rPh>
    <phoneticPr fontId="8"/>
  </si>
  <si>
    <t>405.7（人）</t>
    <phoneticPr fontId="8"/>
  </si>
  <si>
    <t>令和元年</t>
    <rPh sb="0" eb="2">
      <t>レイワ</t>
    </rPh>
    <rPh sb="2" eb="3">
      <t>ハジメ</t>
    </rPh>
    <rPh sb="3" eb="4">
      <t>ネン</t>
    </rPh>
    <phoneticPr fontId="8"/>
  </si>
  <si>
    <t>318,662（円）</t>
    <rPh sb="8" eb="9">
      <t>エン</t>
    </rPh>
    <phoneticPr fontId="8"/>
  </si>
  <si>
    <t>令和元年度</t>
    <rPh sb="0" eb="2">
      <t>レイワ</t>
    </rPh>
    <rPh sb="2" eb="3">
      <t>ハジメ</t>
    </rPh>
    <rPh sb="4" eb="5">
      <t>ド</t>
    </rPh>
    <phoneticPr fontId="8"/>
  </si>
  <si>
    <t>26.07（件）</t>
    <rPh sb="6" eb="7">
      <t>ケン</t>
    </rPh>
    <phoneticPr fontId="8"/>
  </si>
  <si>
    <t>814（円）</t>
    <rPh sb="4" eb="5">
      <t>エン</t>
    </rPh>
    <phoneticPr fontId="8"/>
  </si>
  <si>
    <t>2.29（件）</t>
    <rPh sb="5" eb="6">
      <t>ケン</t>
    </rPh>
    <phoneticPr fontId="8"/>
  </si>
  <si>
    <t>277.3（人）</t>
    <rPh sb="6" eb="7">
      <t>ニン</t>
    </rPh>
    <phoneticPr fontId="8"/>
  </si>
  <si>
    <t>6.46（件）</t>
    <rPh sb="5" eb="6">
      <t>ケン</t>
    </rPh>
    <phoneticPr fontId="8"/>
  </si>
  <si>
    <t>資料：市町村早わかり～指標からみたわがまち～（茨城県）　令和４年７月</t>
    <rPh sb="0" eb="2">
      <t>シリョウ</t>
    </rPh>
    <rPh sb="3" eb="6">
      <t>シチョウソン</t>
    </rPh>
    <rPh sb="6" eb="7">
      <t>ハヤ</t>
    </rPh>
    <rPh sb="11" eb="13">
      <t>シヒョウ</t>
    </rPh>
    <rPh sb="23" eb="26">
      <t>イバラキケン</t>
    </rPh>
    <rPh sb="28" eb="30">
      <t>レイワ</t>
    </rPh>
    <rPh sb="31" eb="32">
      <t>ネン</t>
    </rPh>
    <rPh sb="33" eb="34">
      <t>ツキ</t>
    </rPh>
    <phoneticPr fontId="8"/>
  </si>
  <si>
    <t>令和４年</t>
    <rPh sb="0" eb="2">
      <t>レイワ</t>
    </rPh>
    <rPh sb="3" eb="4">
      <t>ネン</t>
    </rPh>
    <phoneticPr fontId="8"/>
  </si>
  <si>
    <t>西平塚　　　　　　　　　　　　　　　　　　　　　　　　　　　　　　　　　</t>
  </si>
  <si>
    <t>東平塚　　　　　　　　　　　　　　　　　　　　　　　　　　　　　　　　　</t>
  </si>
  <si>
    <t>下平塚　　　　　　　　　　　　　　　　　　　　　　　　　　　　　　　　　</t>
  </si>
  <si>
    <t>葛城根崎　　　　　　　　　　　　　　　　　　　　　　　　　　　　　　　　</t>
  </si>
  <si>
    <t>苅間　　　　　　　　　　　　　　　　　　　　　　　　　　　　　　　　　　</t>
  </si>
  <si>
    <t>原　　　　　　　　　　　　　　　　　　　　　　　　　　　　　　　　　　　</t>
  </si>
  <si>
    <t>面野井　　　　　　　　　　　　　　　　　　　　　　　　　　　　　　　　　</t>
  </si>
  <si>
    <t>高田　　　　　　　　　　　　　　　　　　　　　　　　　　　　　　　　　　</t>
  </si>
  <si>
    <t>鬼ケ窪　　　　　　　　　　　　　　　　　　　　　　　　　　　　　　　　　</t>
  </si>
  <si>
    <t>上河原崎　　　　　　　　　　　　　　　　　　　　　　　　　　　　　　　　</t>
  </si>
  <si>
    <t>下河原崎　　　　　　　　　　　　　　　　　　　　　　　　　　　　　　　　</t>
  </si>
  <si>
    <t>中別府　　　　　　　　　　　　　　　　　　　　　　　　　　　　　　　　　</t>
  </si>
  <si>
    <t>下別府　　　　　　　　　　　　　　　　　　　　　　　　　　　　　　　　　</t>
  </si>
  <si>
    <t>高須賀　　　　　　　　　　　　　　　　　　　　　　　　　　　　　　　　　</t>
  </si>
  <si>
    <t>高良田　　　　　　　　　　　　　　　　　　　　　　　　　　　　　　　　　</t>
  </si>
  <si>
    <t>鍋沼新田　　　　　　　　　　　　　　　　　　　　　　　　　　　　　　　　</t>
  </si>
  <si>
    <t>真瀬１　　　　　　　　　　　　　　　　　　　　　　　　　　　　　　　　　</t>
  </si>
  <si>
    <t>真瀬２　　　　　　　　　　　　　　　　　　　　　　　　　　　　　　　　　</t>
  </si>
  <si>
    <t>富士見ケ丘団地　　　　　　　　　　　　　　　　　　　　　　　　　　　　　</t>
  </si>
  <si>
    <t>島名　　　　　　　　　　　　　　　　　　　　　　　　　　　　　　　　　　</t>
  </si>
  <si>
    <t>水堀　　　　　　　　　　　　　　　　　　　　　　　　　　　　　　　　　　</t>
  </si>
  <si>
    <t>大白硲　　　　　　　　　　　　　　　　　　　　　　　　　　　　　　　　　</t>
  </si>
  <si>
    <t>小白硲　　　　　　　　　　　　　　　　　　　　　　　　　　　　　　　　　</t>
  </si>
  <si>
    <t>平　　　　　　　　　　　　　　　　　　　　　　　　　　　　　　　　　　　</t>
  </si>
  <si>
    <t>柳橋　　　　　　　　　　　　　　　　　　　　　　　　　　　　　　　　　　</t>
  </si>
  <si>
    <t>新井　　　　　　　　　　　　　　　　　　　　　　　　　　　　　　　　　　</t>
  </si>
  <si>
    <t>山中　　　　　　　　　　　　　　　　　　　　　　　　　　　　　　　　　　</t>
  </si>
  <si>
    <t>西大橋　　　　　　　　　　　　　　　　　　　　　　　　　　　　　　　　　</t>
  </si>
  <si>
    <t>西岡　　　　　　　　　　　　　　　　　　　　　　　　　　　　　　　　　　</t>
  </si>
  <si>
    <t>島　　　　　　　　　　　　　　　　　　　　　　　　　　　　　　　　　　　</t>
  </si>
  <si>
    <t>西郷　　　　　　　　　　　　　　　　　　　　　　　　　　　　　　　　　　</t>
  </si>
  <si>
    <t>春日１丁目　　　　　　　　　　　　　　　　　　　　　　　　　　　　　　　</t>
  </si>
  <si>
    <t>春日２丁目　　　　　　　　　　　　　　　　　　　　　　　　　　　　　　　</t>
  </si>
  <si>
    <t>春日３丁目　　　　　　　　　　　　　　　　　　　　　　　　　　　　　　　</t>
  </si>
  <si>
    <t>春日４丁目　　　　　　　　　　　　　　　　　　　　　　　　　　　　　　　</t>
  </si>
  <si>
    <t>東新井　　　　　　　　　　　　　　　　　　　　　　　　　　　　　　　　　</t>
  </si>
  <si>
    <t>小野崎　　　　　　　　　　　　　　　　　　　　　　　　　　　　　　　　　</t>
  </si>
  <si>
    <t>二の宮１丁目　　　　　　　　　　　　　　　　　　　　　　　　　　　　　　</t>
  </si>
  <si>
    <t>二の宮２丁目　　　　　　　　　　　　　　　　　　　　　　　　　　　　　　</t>
  </si>
  <si>
    <t>二の宮３丁目　　　　　　　　　　　　　　　　　　　　　　　　　　　　　　</t>
  </si>
  <si>
    <t>二の宮４丁目　　　　　　　　　　　　　　　　　　　　　　　　　　　　　　</t>
  </si>
  <si>
    <t>松野木　　　　　　　　　　　　　　　　　　　　　　　　　　　　　　　　　</t>
  </si>
  <si>
    <t>上原　　　　　　　　　　　　　　　　　　　　　　　　　　　　　　　　　　</t>
  </si>
  <si>
    <t>小野川　　　　　　　　　　　　　　　　　　　　　　　　　　　　　　　　　</t>
  </si>
  <si>
    <t>西大沼　　　　　　　　　　　　　　　　　　　　　　　　　　　　　　　　　</t>
  </si>
  <si>
    <t>中内　　　　　　　　　　　　　　　　　　　　　　　　　　　　　　　　　　</t>
  </si>
  <si>
    <t>松代１丁目　　　　　　　　　　　　　　　　　　　　　　　　　　　　　　　</t>
  </si>
  <si>
    <t>松代２丁目　　　　　　　　　　　　　　　　　　　　　　　　　　　　　　　</t>
  </si>
  <si>
    <t>松代３丁目　　　　　　　　　　　　　　　　　　　　　　　　　　　　　　　</t>
  </si>
  <si>
    <t>松代４丁目　　　　　　　　　　　　　　　　　　　　　　　　　　　　　　　</t>
  </si>
  <si>
    <t>松代５丁目　　　　　　　　　　　　　　　　　　　　　　　　　　　　　　　</t>
  </si>
  <si>
    <t>手代木　　　　　　　　　　　　　　　　　　　　　　　　　　　　　　　　　</t>
  </si>
  <si>
    <t>みどりの中央　　　　　　　　　　　　　　　　　　　　　　　　　　　　　　</t>
  </si>
  <si>
    <t>みどりの東　　　　　　　　　　　　　　　　　　　　　　　　　　　　　　　</t>
  </si>
  <si>
    <t>みどりの南　　　　　　　　　　　　　　　　　　　　　　　　　　　　　　　</t>
  </si>
  <si>
    <t>かみかわ上河原崎　　　　　　　　　　　　　　　　　　　　　　　　　　　　</t>
  </si>
  <si>
    <t>研究学園７丁目３番地から１４番地まで　　　　　　　　　　　　　　　　　　</t>
  </si>
  <si>
    <t>みどりの１丁目　　　　　　　　　　　　　　　　　　　　　　　　　　　　　</t>
  </si>
  <si>
    <t>みどりの２丁目　　　　　　　　　　　　　　　　　　　　　　　　　　　　　</t>
  </si>
  <si>
    <t>谷田部</t>
    <rPh sb="0" eb="3">
      <t>ヤタベ</t>
    </rPh>
    <phoneticPr fontId="8"/>
  </si>
  <si>
    <t>桜</t>
    <rPh sb="0" eb="1">
      <t>サクラ</t>
    </rPh>
    <phoneticPr fontId="8"/>
  </si>
  <si>
    <t>佐　　　　　　　　　　　　　　　　　　　　　　　　　　　　　　　　　　　</t>
  </si>
  <si>
    <t>大穂　　　　　　　　　　　　　　　　　　　　　　　　　　　　　　　　　　</t>
    <phoneticPr fontId="8"/>
  </si>
  <si>
    <t>沼崎　　　　　　　　　　　　　　　　　　　　　　　　　　　　　　　　　　</t>
  </si>
  <si>
    <t>緑ケ原１丁目　　　　　　　　　　　　　　　　　　　　　　　　　　　　　　</t>
  </si>
  <si>
    <t>豊里</t>
    <rPh sb="0" eb="2">
      <t>トヨサト</t>
    </rPh>
    <phoneticPr fontId="8"/>
  </si>
  <si>
    <t>筑波　　　　　　　　　　　　　　　　　　　　　　　　　　　　　　　　　　</t>
  </si>
  <si>
    <t>qnの沢　　　　　　　　　　　　　　　　　　　　　　　　　　　　　　　　　</t>
  </si>
  <si>
    <t>茎崎</t>
    <rPh sb="0" eb="2">
      <t>クキザキ</t>
    </rPh>
    <phoneticPr fontId="8"/>
  </si>
  <si>
    <t>令和４年10月1日現在</t>
    <phoneticPr fontId="8"/>
  </si>
  <si>
    <t>令和４年</t>
  </si>
  <si>
    <t>令和　２年</t>
    <rPh sb="0" eb="2">
      <t>レイワ</t>
    </rPh>
    <phoneticPr fontId="5"/>
  </si>
  <si>
    <t>令和２年</t>
    <rPh sb="0" eb="2">
      <t>レイワ</t>
    </rPh>
    <phoneticPr fontId="5"/>
  </si>
  <si>
    <t>令和４年10月１日現在</t>
    <phoneticPr fontId="8"/>
  </si>
  <si>
    <t>100～</t>
    <phoneticPr fontId="8"/>
  </si>
  <si>
    <t>令和２年10月1日現在</t>
    <phoneticPr fontId="8"/>
  </si>
  <si>
    <t>土浦市</t>
    <rPh sb="1" eb="2">
      <t>ウラ</t>
    </rPh>
    <rPh sb="2" eb="3">
      <t>シ</t>
    </rPh>
    <phoneticPr fontId="5"/>
  </si>
  <si>
    <t>古河市</t>
    <rPh sb="0" eb="3">
      <t>コガシ</t>
    </rPh>
    <phoneticPr fontId="5"/>
  </si>
  <si>
    <t>石岡市</t>
    <rPh sb="0" eb="3">
      <t>イシオカシ</t>
    </rPh>
    <phoneticPr fontId="5"/>
  </si>
  <si>
    <t>結城市</t>
    <rPh sb="0" eb="3">
      <t>ユウキシ</t>
    </rPh>
    <phoneticPr fontId="5"/>
  </si>
  <si>
    <t>龍ヶ崎市</t>
    <rPh sb="0" eb="4">
      <t>リュウガサキシ</t>
    </rPh>
    <phoneticPr fontId="5"/>
  </si>
  <si>
    <t>下妻市</t>
    <rPh sb="0" eb="3">
      <t>シモツマシ</t>
    </rPh>
    <phoneticPr fontId="5"/>
  </si>
  <si>
    <t>常総市</t>
    <rPh sb="0" eb="2">
      <t>ジョウソウ</t>
    </rPh>
    <rPh sb="2" eb="3">
      <t>シ</t>
    </rPh>
    <phoneticPr fontId="5"/>
  </si>
  <si>
    <t>常陸太田市</t>
    <rPh sb="0" eb="5">
      <t>ヒタチオオタシ</t>
    </rPh>
    <phoneticPr fontId="5"/>
  </si>
  <si>
    <t>高萩市</t>
    <rPh sb="0" eb="3">
      <t>タカハギシ</t>
    </rPh>
    <phoneticPr fontId="5"/>
  </si>
  <si>
    <t>北茨城市</t>
    <rPh sb="0" eb="4">
      <t>キタイバラキシ</t>
    </rPh>
    <phoneticPr fontId="5"/>
  </si>
  <si>
    <t>笠間市</t>
    <rPh sb="0" eb="3">
      <t>カサマシ</t>
    </rPh>
    <phoneticPr fontId="5"/>
  </si>
  <si>
    <t>取手市</t>
    <rPh sb="0" eb="3">
      <t>トリデシ</t>
    </rPh>
    <phoneticPr fontId="5"/>
  </si>
  <si>
    <t>牛久市</t>
    <rPh sb="0" eb="3">
      <t>ウシクシ</t>
    </rPh>
    <phoneticPr fontId="5"/>
  </si>
  <si>
    <t>ひたちなか市</t>
    <rPh sb="5" eb="6">
      <t>シ</t>
    </rPh>
    <phoneticPr fontId="5"/>
  </si>
  <si>
    <t>鹿嶋市</t>
    <rPh sb="0" eb="3">
      <t>カシマシ</t>
    </rPh>
    <phoneticPr fontId="5"/>
  </si>
  <si>
    <t>潮来市</t>
    <rPh sb="0" eb="3">
      <t>イタコシ</t>
    </rPh>
    <phoneticPr fontId="5"/>
  </si>
  <si>
    <t>守谷市</t>
    <rPh sb="0" eb="3">
      <t>モリヤシ</t>
    </rPh>
    <phoneticPr fontId="5"/>
  </si>
  <si>
    <t>常陸大宮市</t>
    <rPh sb="0" eb="5">
      <t>ヒタチオオミヤシ</t>
    </rPh>
    <phoneticPr fontId="5"/>
  </si>
  <si>
    <t>那珂市</t>
    <rPh sb="0" eb="3">
      <t>ナカシ</t>
    </rPh>
    <phoneticPr fontId="5"/>
  </si>
  <si>
    <t>筑西市</t>
    <rPh sb="0" eb="3">
      <t>チクセイシ</t>
    </rPh>
    <phoneticPr fontId="5"/>
  </si>
  <si>
    <t>坂東市</t>
    <rPh sb="0" eb="3">
      <t>バンドウシ</t>
    </rPh>
    <phoneticPr fontId="5"/>
  </si>
  <si>
    <t>稲敷市</t>
    <rPh sb="0" eb="3">
      <t>イナシキシ</t>
    </rPh>
    <phoneticPr fontId="5"/>
  </si>
  <si>
    <t>かすみがうら市</t>
    <rPh sb="6" eb="7">
      <t>シ</t>
    </rPh>
    <phoneticPr fontId="5"/>
  </si>
  <si>
    <t>桜川市</t>
    <rPh sb="0" eb="3">
      <t>サクラガワシ</t>
    </rPh>
    <phoneticPr fontId="5"/>
  </si>
  <si>
    <t>神栖市</t>
    <rPh sb="0" eb="3">
      <t>カミスシ</t>
    </rPh>
    <phoneticPr fontId="5"/>
  </si>
  <si>
    <t>行方市</t>
    <rPh sb="0" eb="2">
      <t>ナメカタ</t>
    </rPh>
    <rPh sb="2" eb="3">
      <t>シ</t>
    </rPh>
    <phoneticPr fontId="5"/>
  </si>
  <si>
    <t>鉾田市</t>
    <rPh sb="0" eb="2">
      <t>ホコタ</t>
    </rPh>
    <rPh sb="2" eb="3">
      <t>シ</t>
    </rPh>
    <phoneticPr fontId="5"/>
  </si>
  <si>
    <t>つくばみらい市</t>
    <rPh sb="6" eb="7">
      <t>シ</t>
    </rPh>
    <phoneticPr fontId="5"/>
  </si>
  <si>
    <t>小美玉市</t>
    <rPh sb="0" eb="1">
      <t>ショウ</t>
    </rPh>
    <rPh sb="1" eb="2">
      <t>ビ</t>
    </rPh>
    <rPh sb="2" eb="3">
      <t>タマ</t>
    </rPh>
    <rPh sb="3" eb="4">
      <t>シ</t>
    </rPh>
    <phoneticPr fontId="5"/>
  </si>
  <si>
    <t>茨城町</t>
    <rPh sb="0" eb="2">
      <t>イバラキ</t>
    </rPh>
    <rPh sb="2" eb="3">
      <t>マチ</t>
    </rPh>
    <phoneticPr fontId="5"/>
  </si>
  <si>
    <t>大洗町</t>
    <rPh sb="0" eb="2">
      <t>オオアライ</t>
    </rPh>
    <rPh sb="2" eb="3">
      <t>マチ</t>
    </rPh>
    <phoneticPr fontId="5"/>
  </si>
  <si>
    <t>城里町</t>
    <rPh sb="0" eb="1">
      <t>シロ</t>
    </rPh>
    <rPh sb="1" eb="2">
      <t>リ</t>
    </rPh>
    <rPh sb="2" eb="3">
      <t>マチ</t>
    </rPh>
    <phoneticPr fontId="5"/>
  </si>
  <si>
    <t>東海村</t>
    <rPh sb="0" eb="3">
      <t>トウカイムラ</t>
    </rPh>
    <phoneticPr fontId="5"/>
  </si>
  <si>
    <t>大子町</t>
    <rPh sb="0" eb="3">
      <t>ダイゴマチ</t>
    </rPh>
    <phoneticPr fontId="5"/>
  </si>
  <si>
    <t>美浦村</t>
    <rPh sb="0" eb="3">
      <t>ミホムラ</t>
    </rPh>
    <phoneticPr fontId="5"/>
  </si>
  <si>
    <t>阿見町</t>
    <rPh sb="0" eb="3">
      <t>アミマチ</t>
    </rPh>
    <phoneticPr fontId="5"/>
  </si>
  <si>
    <t>河内町</t>
    <rPh sb="0" eb="3">
      <t>カワチマチ</t>
    </rPh>
    <phoneticPr fontId="5"/>
  </si>
  <si>
    <t>八千代町</t>
    <rPh sb="0" eb="4">
      <t>ヤチヨマチ</t>
    </rPh>
    <phoneticPr fontId="5"/>
  </si>
  <si>
    <t>五霞町</t>
    <rPh sb="0" eb="3">
      <t>ゴカマチ</t>
    </rPh>
    <phoneticPr fontId="5"/>
  </si>
  <si>
    <t>境町</t>
    <rPh sb="0" eb="2">
      <t>サカイマチ</t>
    </rPh>
    <phoneticPr fontId="5"/>
  </si>
  <si>
    <t>利根町</t>
    <rPh sb="0" eb="2">
      <t>トネ</t>
    </rPh>
    <rPh sb="2" eb="3">
      <t>マチ</t>
    </rPh>
    <phoneticPr fontId="5"/>
  </si>
  <si>
    <t>北海道</t>
    <rPh sb="0" eb="3">
      <t>ホッカイドウ</t>
    </rPh>
    <phoneticPr fontId="5"/>
  </si>
  <si>
    <t>青森県</t>
    <rPh sb="0" eb="3">
      <t>アオモリケン</t>
    </rPh>
    <phoneticPr fontId="5"/>
  </si>
  <si>
    <t>岩手県</t>
    <rPh sb="0" eb="2">
      <t>イワテ</t>
    </rPh>
    <rPh sb="2" eb="3">
      <t>ケン</t>
    </rPh>
    <phoneticPr fontId="5"/>
  </si>
  <si>
    <t>宮城県</t>
    <rPh sb="0" eb="3">
      <t>ミヤギケン</t>
    </rPh>
    <phoneticPr fontId="5"/>
  </si>
  <si>
    <t>秋田県</t>
    <rPh sb="0" eb="3">
      <t>アキタケン</t>
    </rPh>
    <phoneticPr fontId="5"/>
  </si>
  <si>
    <t>山形県</t>
    <rPh sb="0" eb="3">
      <t>ヤマガタケン</t>
    </rPh>
    <phoneticPr fontId="5"/>
  </si>
  <si>
    <t>福島県</t>
    <rPh sb="0" eb="3">
      <t>フクシマケン</t>
    </rPh>
    <phoneticPr fontId="5"/>
  </si>
  <si>
    <t>栃木県</t>
    <rPh sb="0" eb="3">
      <t>トチギケン</t>
    </rPh>
    <phoneticPr fontId="5"/>
  </si>
  <si>
    <t>群馬県</t>
    <rPh sb="0" eb="3">
      <t>グンマケン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</si>
  <si>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</si>
  <si>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</si>
  <si>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</si>
  <si>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</si>
  <si>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</si>
  <si>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2">
      <t>トヤマ</t>
    </rPh>
    <rPh sb="2" eb="3">
      <t>ケン</t>
    </rPh>
    <phoneticPr fontId="5"/>
  </si>
  <si>
    <t>石川県</t>
    <rPh sb="0" eb="3">
      <t>イシカワケン</t>
    </rPh>
    <phoneticPr fontId="5"/>
  </si>
  <si>
    <t>福井県</t>
    <rPh sb="0" eb="3">
      <t>フクイケン</t>
    </rPh>
    <phoneticPr fontId="5"/>
  </si>
  <si>
    <t>山梨県</t>
    <rPh sb="0" eb="3">
      <t>ヤマナシケン</t>
    </rPh>
    <phoneticPr fontId="5"/>
  </si>
  <si>
    <t>長野県</t>
    <rPh sb="0" eb="3">
      <t>ナガノケン</t>
    </rPh>
    <phoneticPr fontId="5"/>
  </si>
  <si>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</si>
  <si>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</si>
  <si>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</si>
  <si>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</si>
  <si>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2">
      <t>シガ</t>
    </rPh>
    <rPh sb="2" eb="3">
      <t>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</si>
  <si>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</si>
  <si>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</si>
  <si>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</si>
  <si>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</si>
  <si>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</si>
  <si>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2">
      <t>トットリ</t>
    </rPh>
    <rPh sb="2" eb="3">
      <t>ケン</t>
    </rPh>
    <phoneticPr fontId="5"/>
  </si>
  <si>
    <t>島根県</t>
    <rPh sb="0" eb="2">
      <t>シマネ</t>
    </rPh>
    <rPh sb="2" eb="3">
      <t>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</si>
  <si>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</si>
  <si>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</si>
  <si>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</si>
  <si>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</si>
  <si>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</si>
  <si>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</si>
  <si>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2">
      <t>コウチ</t>
    </rPh>
    <rPh sb="2" eb="3">
      <t>ケン</t>
    </rPh>
    <phoneticPr fontId="5"/>
  </si>
  <si>
    <t>福岡県</t>
    <rPh sb="0" eb="2">
      <t>フクオカ</t>
    </rPh>
    <rPh sb="2" eb="3">
      <t>ケン</t>
    </rPh>
    <phoneticPr fontId="5"/>
  </si>
  <si>
    <t>佐賀県</t>
    <rPh sb="0" eb="3">
      <t>サガケン</t>
    </rPh>
    <phoneticPr fontId="5"/>
  </si>
  <si>
    <t>長崎県</t>
    <rPh sb="0" eb="3">
      <t>ナガサキケン</t>
    </rPh>
    <phoneticPr fontId="5"/>
  </si>
  <si>
    <t>熊本県</t>
    <rPh sb="0" eb="3">
      <t>クマモトケン</t>
    </rPh>
    <phoneticPr fontId="5"/>
  </si>
  <si>
    <t>大分県</t>
    <rPh sb="0" eb="2">
      <t>オオイタ</t>
    </rPh>
    <rPh sb="2" eb="3">
      <t>ケン</t>
    </rPh>
    <phoneticPr fontId="5"/>
  </si>
  <si>
    <t>宮崎県</t>
    <rPh sb="0" eb="3">
      <t>ミヤザキケン</t>
    </rPh>
    <phoneticPr fontId="5"/>
  </si>
  <si>
    <t>鹿児島県</t>
    <rPh sb="0" eb="4">
      <t>カゴシマケン</t>
    </rPh>
    <phoneticPr fontId="5"/>
  </si>
  <si>
    <t>沖縄県</t>
    <rPh sb="0" eb="2">
      <t>オキナワ</t>
    </rPh>
    <rPh sb="2" eb="3">
      <t>ケン</t>
    </rPh>
    <phoneticPr fontId="5"/>
  </si>
  <si>
    <t>台湾</t>
  </si>
  <si>
    <t>中国</t>
  </si>
  <si>
    <t>朝鮮</t>
  </si>
  <si>
    <t>東ティモール</t>
  </si>
  <si>
    <t>モルディブ</t>
  </si>
  <si>
    <t>オマーン</t>
  </si>
  <si>
    <t>カタール</t>
  </si>
  <si>
    <t>パレスチナ</t>
  </si>
  <si>
    <t>中東</t>
  </si>
  <si>
    <t>ギニアビサウ</t>
  </si>
  <si>
    <t>コンゴ共和国</t>
  </si>
  <si>
    <t>コンゴ民主共和国</t>
  </si>
  <si>
    <t>シエラレオネ</t>
  </si>
  <si>
    <t>ナミビア</t>
  </si>
  <si>
    <t>ブルンジ</t>
  </si>
  <si>
    <t>南アフリカ共和国</t>
  </si>
  <si>
    <t>南スーダン</t>
  </si>
  <si>
    <t>モーリシャス</t>
  </si>
  <si>
    <t>アフリカ</t>
  </si>
  <si>
    <t>英国</t>
  </si>
  <si>
    <t>北マケドニア</t>
  </si>
  <si>
    <t>欧州</t>
  </si>
  <si>
    <t>エクアドル</t>
  </si>
  <si>
    <t>ドミニカ共和国</t>
  </si>
  <si>
    <t>中南米</t>
    <phoneticPr fontId="8"/>
  </si>
  <si>
    <t>ソロモン</t>
  </si>
  <si>
    <t>トンガ</t>
  </si>
  <si>
    <t>大洋州</t>
  </si>
  <si>
    <t>米国</t>
    <rPh sb="0" eb="2">
      <t>ベイコク</t>
    </rPh>
    <phoneticPr fontId="14"/>
  </si>
  <si>
    <t>北米</t>
  </si>
  <si>
    <t>145カ国</t>
    <phoneticPr fontId="8"/>
  </si>
  <si>
    <t xml:space="preserve">総計 </t>
    <phoneticPr fontId="8"/>
  </si>
  <si>
    <t>令和３年度</t>
    <phoneticPr fontId="8"/>
  </si>
  <si>
    <t>　　　　第 １ 次 産 業　　　　</t>
    <phoneticPr fontId="8"/>
  </si>
  <si>
    <t>　　　　　　　第 ３ 次 産 業</t>
    <phoneticPr fontId="8"/>
  </si>
  <si>
    <t>平成９・14・16・19・28・令和３年（６月１日）、平成24年（２月１日）、それ以外の年（７月１日）</t>
    <rPh sb="16" eb="18">
      <t>レイワ</t>
    </rPh>
    <phoneticPr fontId="8"/>
  </si>
  <si>
    <t>　　令和３年６月１日現在</t>
    <rPh sb="2" eb="4">
      <t>レイワ</t>
    </rPh>
    <rPh sb="5" eb="6">
      <t>ネン</t>
    </rPh>
    <rPh sb="7" eb="8">
      <t>ガツ</t>
    </rPh>
    <rPh sb="9" eb="10">
      <t>ニチ</t>
    </rPh>
    <rPh sb="10" eb="12">
      <t>ゲンザイ</t>
    </rPh>
    <phoneticPr fontId="8"/>
  </si>
  <si>
    <t>資料：令和３年経済センサス－活動調査</t>
    <rPh sb="0" eb="2">
      <t>シリョウ</t>
    </rPh>
    <rPh sb="3" eb="5">
      <t>レイワ</t>
    </rPh>
    <rPh sb="6" eb="7">
      <t>ネン</t>
    </rPh>
    <rPh sb="7" eb="9">
      <t>ケイザイ</t>
    </rPh>
    <rPh sb="14" eb="16">
      <t>カツドウ</t>
    </rPh>
    <rPh sb="16" eb="18">
      <t>チョウサ</t>
    </rPh>
    <phoneticPr fontId="8"/>
  </si>
  <si>
    <t>令和３年６月１日現在</t>
    <rPh sb="0" eb="2">
      <t>レイワ</t>
    </rPh>
    <phoneticPr fontId="8"/>
  </si>
  <si>
    <t>資料：令和３年経済センサス－活動調査</t>
    <rPh sb="0" eb="2">
      <t>シリョウ</t>
    </rPh>
    <rPh sb="3" eb="5">
      <t>レイワ</t>
    </rPh>
    <rPh sb="6" eb="7">
      <t>ネン</t>
    </rPh>
    <rPh sb="7" eb="9">
      <t>ケイザイ</t>
    </rPh>
    <rPh sb="13" eb="18">
      <t>ーカツドウチョウサ</t>
    </rPh>
    <phoneticPr fontId="8"/>
  </si>
  <si>
    <t>令和3年度</t>
    <rPh sb="0" eb="2">
      <t>レイワ</t>
    </rPh>
    <rPh sb="3" eb="5">
      <t>ネンド</t>
    </rPh>
    <rPh sb="4" eb="5">
      <t>ド</t>
    </rPh>
    <phoneticPr fontId="46"/>
  </si>
  <si>
    <t>令和　４年</t>
    <rPh sb="0" eb="2">
      <t>レイワ</t>
    </rPh>
    <rPh sb="4" eb="5">
      <t>ネン</t>
    </rPh>
    <phoneticPr fontId="8"/>
  </si>
  <si>
    <t>令和４年（2022年）12月現在</t>
    <rPh sb="0" eb="1">
      <t>レイ</t>
    </rPh>
    <rPh sb="1" eb="2">
      <t>ワ</t>
    </rPh>
    <rPh sb="3" eb="4">
      <t>ネン</t>
    </rPh>
    <rPh sb="9" eb="10">
      <t>ネン</t>
    </rPh>
    <rPh sb="11" eb="12">
      <t>ヘイネン</t>
    </rPh>
    <rPh sb="13" eb="14">
      <t>ガツ</t>
    </rPh>
    <rPh sb="14" eb="16">
      <t>ゲンザイ</t>
    </rPh>
    <phoneticPr fontId="8"/>
  </si>
  <si>
    <t>令和３年度</t>
    <rPh sb="0" eb="2">
      <t>レイワ</t>
    </rPh>
    <rPh sb="3" eb="5">
      <t>ネンド</t>
    </rPh>
    <phoneticPr fontId="8"/>
  </si>
  <si>
    <t>令和３年度</t>
    <rPh sb="0" eb="2">
      <t>レイワ</t>
    </rPh>
    <rPh sb="3" eb="5">
      <t>ネンド</t>
    </rPh>
    <rPh sb="4" eb="5">
      <t>ガンネン</t>
    </rPh>
    <phoneticPr fontId="8"/>
  </si>
  <si>
    <t>令和３年度</t>
    <rPh sb="0" eb="2">
      <t>レイワ</t>
    </rPh>
    <phoneticPr fontId="8"/>
  </si>
  <si>
    <t>令和  ３年度</t>
    <rPh sb="0" eb="1">
      <t>レイ</t>
    </rPh>
    <rPh sb="1" eb="2">
      <t>ワ</t>
    </rPh>
    <rPh sb="5" eb="7">
      <t>ネンド</t>
    </rPh>
    <rPh sb="6" eb="7">
      <t>ド</t>
    </rPh>
    <phoneticPr fontId="8"/>
  </si>
  <si>
    <t>語句の出所</t>
    <rPh sb="0" eb="2">
      <t>ゴク</t>
    </rPh>
    <rPh sb="3" eb="5">
      <t>シュッショ</t>
    </rPh>
    <phoneticPr fontId="8"/>
  </si>
  <si>
    <t>https://www.pref.ehime.jp/kankyou/k-hp/theme/other/e-suidou/documents/yogoteigi.pdf</t>
    <phoneticPr fontId="8"/>
  </si>
  <si>
    <t>令和　３年度</t>
    <rPh sb="0" eb="2">
      <t>レイワ</t>
    </rPh>
    <rPh sb="4" eb="6">
      <t>ネンド</t>
    </rPh>
    <phoneticPr fontId="8"/>
  </si>
  <si>
    <t>令和 ３年度</t>
    <rPh sb="0" eb="2">
      <t>レイワ</t>
    </rPh>
    <rPh sb="4" eb="6">
      <t>ネンド</t>
    </rPh>
    <phoneticPr fontId="8"/>
  </si>
  <si>
    <t>資料 ：上下水道局下水道工務課</t>
    <rPh sb="4" eb="6">
      <t>ジョウゲ</t>
    </rPh>
    <rPh sb="6" eb="9">
      <t>スイドウキョク</t>
    </rPh>
    <rPh sb="9" eb="12">
      <t>ゲスイドウ</t>
    </rPh>
    <rPh sb="12" eb="15">
      <t>コウムカ</t>
    </rPh>
    <phoneticPr fontId="8"/>
  </si>
  <si>
    <t>令和４年</t>
    <rPh sb="0" eb="1">
      <t>レイ</t>
    </rPh>
    <rPh sb="1" eb="2">
      <t>カズ</t>
    </rPh>
    <rPh sb="3" eb="4">
      <t>トシ</t>
    </rPh>
    <phoneticPr fontId="8"/>
  </si>
  <si>
    <t>表３９　救急出場の推移</t>
    <rPh sb="0" eb="1">
      <t>ヒョウ</t>
    </rPh>
    <rPh sb="4" eb="6">
      <t>キュウキュウ</t>
    </rPh>
    <rPh sb="6" eb="8">
      <t>シュツジョウ</t>
    </rPh>
    <rPh sb="9" eb="11">
      <t>スイイ</t>
    </rPh>
    <phoneticPr fontId="8"/>
  </si>
  <si>
    <t>令和　３年度</t>
    <rPh sb="0" eb="2">
      <t>レイワ</t>
    </rPh>
    <rPh sb="4" eb="6">
      <t>ネンド</t>
    </rPh>
    <rPh sb="5" eb="6">
      <t>ド</t>
    </rPh>
    <phoneticPr fontId="8"/>
  </si>
  <si>
    <t>資料 ：　茨城県保健福祉統計年報（～H30）</t>
    <phoneticPr fontId="8"/>
  </si>
  <si>
    <t xml:space="preserve">             茨城県人口動態統計（確定数）の概況（R１～）</t>
    <phoneticPr fontId="8"/>
  </si>
  <si>
    <t>令和　　３年</t>
  </si>
  <si>
    <t>表４９　認可保育所（園）数及び入所（園）児童数</t>
    <rPh sb="0" eb="1">
      <t>ヒョウ</t>
    </rPh>
    <rPh sb="4" eb="6">
      <t>ニンカ</t>
    </rPh>
    <phoneticPr fontId="8"/>
  </si>
  <si>
    <t>令和４年</t>
    <rPh sb="0" eb="1">
      <t>レイ</t>
    </rPh>
    <rPh sb="1" eb="2">
      <t>カズ</t>
    </rPh>
    <rPh sb="3" eb="4">
      <t>ネン</t>
    </rPh>
    <phoneticPr fontId="8"/>
  </si>
  <si>
    <t>令和 ３年度</t>
    <phoneticPr fontId="8"/>
  </si>
  <si>
    <t>園児数</t>
    <phoneticPr fontId="8"/>
  </si>
  <si>
    <t>教員数</t>
    <rPh sb="0" eb="2">
      <t>キョウイン</t>
    </rPh>
    <rPh sb="2" eb="3">
      <t>スウ</t>
    </rPh>
    <phoneticPr fontId="8"/>
  </si>
  <si>
    <t>表53　小学校、中学校及び義務教育学校の学校数、学級数、児童生徒数、教員数及び職員数の推移</t>
    <rPh sb="0" eb="1">
      <t>ヒョウ</t>
    </rPh>
    <rPh sb="8" eb="11">
      <t>チュウガッコウ</t>
    </rPh>
    <rPh sb="11" eb="12">
      <t>オヨ</t>
    </rPh>
    <rPh sb="13" eb="19">
      <t>ギムキョウイクガッコウ</t>
    </rPh>
    <rPh sb="20" eb="22">
      <t>ガッコウ</t>
    </rPh>
    <rPh sb="22" eb="23">
      <t>スウ</t>
    </rPh>
    <rPh sb="30" eb="32">
      <t>セイト</t>
    </rPh>
    <phoneticPr fontId="8"/>
  </si>
  <si>
    <t>児　童　生　徒　数</t>
    <rPh sb="4" eb="5">
      <t>セイ</t>
    </rPh>
    <rPh sb="6" eb="7">
      <t>ト</t>
    </rPh>
    <rPh sb="8" eb="9">
      <t>スウ</t>
    </rPh>
    <phoneticPr fontId="8"/>
  </si>
  <si>
    <t>表５４　小学校、中学校及び義務教育学校の学級数、児童生徒数の推移</t>
    <rPh sb="0" eb="1">
      <t>ヒョウ</t>
    </rPh>
    <rPh sb="8" eb="11">
      <t>チュウガッコウ</t>
    </rPh>
    <rPh sb="11" eb="12">
      <t>オヨ</t>
    </rPh>
    <rPh sb="13" eb="19">
      <t>ギムキョウイクガッコウ</t>
    </rPh>
    <rPh sb="26" eb="28">
      <t>セイト</t>
    </rPh>
    <phoneticPr fontId="8"/>
  </si>
  <si>
    <t>各年５月１日現在</t>
    <phoneticPr fontId="82"/>
  </si>
  <si>
    <t>小学校及び
義務教育学校前期課程</t>
    <rPh sb="0" eb="3">
      <t>ショウガッコウ</t>
    </rPh>
    <rPh sb="3" eb="4">
      <t>オヨ</t>
    </rPh>
    <rPh sb="6" eb="12">
      <t>ギムキョウイクガッコウ</t>
    </rPh>
    <rPh sb="12" eb="16">
      <t>ゼンキカテイ</t>
    </rPh>
    <phoneticPr fontId="82"/>
  </si>
  <si>
    <t>中学校（※１）及び
義務教育学校後期課程
（※２）</t>
    <rPh sb="0" eb="3">
      <t>チュウガッコウ</t>
    </rPh>
    <rPh sb="7" eb="8">
      <t>オヨ</t>
    </rPh>
    <rPh sb="10" eb="16">
      <t>ギムキョウイクガッコウ</t>
    </rPh>
    <rPh sb="16" eb="18">
      <t>コウキ</t>
    </rPh>
    <rPh sb="18" eb="19">
      <t>ホド</t>
    </rPh>
    <phoneticPr fontId="82"/>
  </si>
  <si>
    <t>計</t>
    <rPh sb="0" eb="1">
      <t>ケイ</t>
    </rPh>
    <phoneticPr fontId="82"/>
  </si>
  <si>
    <t>学級数（学級）</t>
    <rPh sb="0" eb="2">
      <t>ガッキュウ</t>
    </rPh>
    <rPh sb="2" eb="3">
      <t>スウ</t>
    </rPh>
    <rPh sb="4" eb="6">
      <t>ガッキュウ</t>
    </rPh>
    <phoneticPr fontId="82"/>
  </si>
  <si>
    <t>児童数（人）</t>
    <rPh sb="0" eb="2">
      <t>ジドウ</t>
    </rPh>
    <rPh sb="2" eb="3">
      <t>スウ</t>
    </rPh>
    <rPh sb="4" eb="5">
      <t>ニン</t>
    </rPh>
    <phoneticPr fontId="8"/>
  </si>
  <si>
    <t>学級数（学級）</t>
    <phoneticPr fontId="82"/>
  </si>
  <si>
    <t>生徒数（人）</t>
    <rPh sb="0" eb="2">
      <t>セイト</t>
    </rPh>
    <rPh sb="2" eb="3">
      <t>スウ</t>
    </rPh>
    <rPh sb="4" eb="5">
      <t>ニン</t>
    </rPh>
    <phoneticPr fontId="8"/>
  </si>
  <si>
    <t>児童・
生徒数（人）</t>
    <rPh sb="0" eb="2">
      <t>ジドウ</t>
    </rPh>
    <rPh sb="4" eb="6">
      <t>セイト</t>
    </rPh>
    <rPh sb="6" eb="7">
      <t>スウ</t>
    </rPh>
    <rPh sb="8" eb="9">
      <t>ニン</t>
    </rPh>
    <phoneticPr fontId="8"/>
  </si>
  <si>
    <t>※１　市内公立・私立中学校を含む。</t>
    <rPh sb="3" eb="5">
      <t>シナイ</t>
    </rPh>
    <rPh sb="5" eb="7">
      <t>コウリツ</t>
    </rPh>
    <rPh sb="8" eb="10">
      <t>ワタクシリツ</t>
    </rPh>
    <rPh sb="10" eb="13">
      <t>チュウガッコウ</t>
    </rPh>
    <rPh sb="14" eb="15">
      <t>フク</t>
    </rPh>
    <phoneticPr fontId="8"/>
  </si>
  <si>
    <t>※２　市内中等教育学校前期課程は、このデータに含まない。</t>
    <rPh sb="3" eb="5">
      <t>シナイ</t>
    </rPh>
    <rPh sb="5" eb="7">
      <t>チュウトウ</t>
    </rPh>
    <rPh sb="7" eb="9">
      <t>キョウイク</t>
    </rPh>
    <rPh sb="9" eb="11">
      <t>ガッコウ</t>
    </rPh>
    <rPh sb="11" eb="13">
      <t>ゼンキ</t>
    </rPh>
    <rPh sb="13" eb="15">
      <t>カテイ</t>
    </rPh>
    <rPh sb="23" eb="24">
      <t>フク</t>
    </rPh>
    <phoneticPr fontId="8"/>
  </si>
  <si>
    <t>表５５　図書館利用状況</t>
    <rPh sb="0" eb="1">
      <t>ヒョウ</t>
    </rPh>
    <phoneticPr fontId="8"/>
  </si>
  <si>
    <t>表５６　市民ホール利用状況</t>
    <rPh sb="0" eb="1">
      <t>ヒョウ</t>
    </rPh>
    <rPh sb="4" eb="6">
      <t>シミン</t>
    </rPh>
    <rPh sb="9" eb="11">
      <t>リヨウ</t>
    </rPh>
    <rPh sb="11" eb="13">
      <t>ジョウキョウ</t>
    </rPh>
    <phoneticPr fontId="8"/>
  </si>
  <si>
    <t>表５７　ノバホール・つくばカピオ利用状況</t>
    <rPh sb="0" eb="1">
      <t>ヒョウ</t>
    </rPh>
    <rPh sb="16" eb="18">
      <t>リヨウ</t>
    </rPh>
    <rPh sb="18" eb="20">
      <t>ジョウキョウ</t>
    </rPh>
    <phoneticPr fontId="8"/>
  </si>
  <si>
    <t>表５８　ふれあいプラザ・市民研修センター利用状況</t>
    <rPh sb="0" eb="1">
      <t>ヒョウ</t>
    </rPh>
    <rPh sb="12" eb="16">
      <t>シミンケンシュウ</t>
    </rPh>
    <rPh sb="20" eb="22">
      <t>リヨウ</t>
    </rPh>
    <rPh sb="22" eb="24">
      <t>ジョウキョウ</t>
    </rPh>
    <phoneticPr fontId="8"/>
  </si>
  <si>
    <t>表５９　交流センター利用状況</t>
    <rPh sb="0" eb="1">
      <t>ヒョウ</t>
    </rPh>
    <rPh sb="4" eb="6">
      <t>コウリュウ</t>
    </rPh>
    <rPh sb="10" eb="12">
      <t>リヨウ</t>
    </rPh>
    <rPh sb="12" eb="14">
      <t>ジョウキョウ</t>
    </rPh>
    <phoneticPr fontId="8"/>
  </si>
  <si>
    <t>表６０　選挙人名簿登録者数の推移</t>
    <rPh sb="0" eb="1">
      <t>ヒョウ</t>
    </rPh>
    <phoneticPr fontId="8"/>
  </si>
  <si>
    <t>表６１　選挙投票状況（選挙別直近の投票状況）</t>
    <rPh sb="0" eb="1">
      <t>ヒョウ</t>
    </rPh>
    <rPh sb="4" eb="6">
      <t>センキョ</t>
    </rPh>
    <rPh sb="6" eb="8">
      <t>トウヒョウ</t>
    </rPh>
    <rPh sb="8" eb="10">
      <t>ジョウキョウ</t>
    </rPh>
    <rPh sb="11" eb="13">
      <t>センキョ</t>
    </rPh>
    <rPh sb="13" eb="14">
      <t>ベツ</t>
    </rPh>
    <rPh sb="14" eb="16">
      <t>チョッキン</t>
    </rPh>
    <rPh sb="17" eb="19">
      <t>トウヒョウ</t>
    </rPh>
    <rPh sb="19" eb="21">
      <t>ジョウキョウ</t>
    </rPh>
    <phoneticPr fontId="8"/>
  </si>
  <si>
    <t>令和5年1月8日～令和9年1月7日</t>
    <rPh sb="0" eb="2">
      <t>レイワ</t>
    </rPh>
    <rPh sb="9" eb="11">
      <t>レイワ</t>
    </rPh>
    <phoneticPr fontId="8"/>
  </si>
  <si>
    <t>令和4年7月26日～令和10年7月25日</t>
    <rPh sb="0" eb="1">
      <t>レイ</t>
    </rPh>
    <rPh sb="1" eb="2">
      <t>カズ</t>
    </rPh>
    <rPh sb="3" eb="4">
      <t>ネン</t>
    </rPh>
    <rPh sb="5" eb="6">
      <t>ガツ</t>
    </rPh>
    <rPh sb="8" eb="9">
      <t>ニチ</t>
    </rPh>
    <rPh sb="10" eb="11">
      <t>レイ</t>
    </rPh>
    <rPh sb="11" eb="12">
      <t>カズ</t>
    </rPh>
    <rPh sb="14" eb="15">
      <t>ネン</t>
    </rPh>
    <rPh sb="16" eb="17">
      <t>ガツ</t>
    </rPh>
    <rPh sb="19" eb="20">
      <t>ニチ</t>
    </rPh>
    <phoneticPr fontId="8"/>
  </si>
  <si>
    <t>表６２　一般会計歳入・歳出決算額の推移</t>
    <rPh sb="0" eb="1">
      <t>ヒョウ</t>
    </rPh>
    <phoneticPr fontId="8"/>
  </si>
  <si>
    <t>表６３　特別会計歳入・歳出決算額の推移</t>
    <rPh sb="0" eb="1">
      <t>ヒョウ</t>
    </rPh>
    <rPh sb="8" eb="10">
      <t>サイニュウ</t>
    </rPh>
    <rPh sb="11" eb="13">
      <t>サイシュツ</t>
    </rPh>
    <rPh sb="13" eb="16">
      <t>ケッサンガク</t>
    </rPh>
    <rPh sb="17" eb="19">
      <t>スイイ</t>
    </rPh>
    <phoneticPr fontId="8"/>
  </si>
  <si>
    <t>令和元年度</t>
    <rPh sb="0" eb="2">
      <t>レイワ</t>
    </rPh>
    <rPh sb="2" eb="4">
      <t>ガンネン</t>
    </rPh>
    <rPh sb="3" eb="5">
      <t>ネンド</t>
    </rPh>
    <rPh sb="4" eb="5">
      <t>ド</t>
    </rPh>
    <phoneticPr fontId="8"/>
  </si>
  <si>
    <t>令和３年度</t>
  </si>
  <si>
    <t>表６４　財政力状況</t>
    <rPh sb="0" eb="1">
      <t>ヒョウ</t>
    </rPh>
    <rPh sb="4" eb="7">
      <t>ザイセイリョク</t>
    </rPh>
    <rPh sb="7" eb="9">
      <t>ジョウキョウ</t>
    </rPh>
    <phoneticPr fontId="67"/>
  </si>
  <si>
    <t>令和３年度</t>
    <rPh sb="0" eb="2">
      <t>レイワ</t>
    </rPh>
    <rPh sb="3" eb="4">
      <t>ネン</t>
    </rPh>
    <phoneticPr fontId="67"/>
  </si>
  <si>
    <t>※財政力指数 ：</t>
    <phoneticPr fontId="67"/>
  </si>
  <si>
    <t>地方交付税の規定により算出した基準財政収入額を基準財政需要額で除して得た数値の
過去３カ年間の平均値をいい、地方公共団体の財政力を示す指数として用いられる。</t>
    <phoneticPr fontId="67"/>
  </si>
  <si>
    <t>　　　　　　　　　　　　　　　　　</t>
    <phoneticPr fontId="67"/>
  </si>
  <si>
    <t>表６５ 市税収入状況</t>
    <rPh sb="0" eb="1">
      <t>ヒョウ</t>
    </rPh>
    <phoneticPr fontId="8"/>
  </si>
  <si>
    <t>‐</t>
  </si>
  <si>
    <t>表６６　職種別市職員数</t>
    <rPh sb="0" eb="1">
      <t>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</si>
</sst>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6" formatCode="&quot;¥&quot;#,##0;[Red]&quot;¥&quot;\-#,##0"/>
    <numFmt numFmtId="41" formatCode="_ * #,##0_ ;_ * \-#,##0_ ;_ * &quot;-&quot;_ ;_ @_ "/>
    <numFmt numFmtId="176" formatCode="0.0"/>
    <numFmt numFmtId="177" formatCode="#,##0_);[Red]\(#,##0\)"/>
    <numFmt numFmtId="178" formatCode="#,###&quot;人&quot;"/>
    <numFmt numFmtId="179" formatCode="0.0_);[Red]\(0.0\)"/>
    <numFmt numFmtId="180" formatCode="0.0_ "/>
    <numFmt numFmtId="181" formatCode="#,##0.0"/>
    <numFmt numFmtId="182" formatCode="#,##0;[Red]#,##0"/>
    <numFmt numFmtId="183" formatCode="#,##0.0;[Red]#,##0.0"/>
    <numFmt numFmtId="184" formatCode="#,##0_ "/>
    <numFmt numFmtId="185" formatCode="0.0%"/>
    <numFmt numFmtId="186" formatCode="#,##0.000"/>
    <numFmt numFmtId="187" formatCode="###,###,##0;&quot;-&quot;##,###,##0"/>
    <numFmt numFmtId="188" formatCode="#,###,##0;&quot; -&quot;###,##0"/>
    <numFmt numFmtId="189" formatCode="##,###,##0;&quot;-&quot;#,###,##0"/>
    <numFmt numFmtId="190" formatCode="#,##0.0;[Red]\-#,##0.0"/>
    <numFmt numFmtId="191" formatCode="#,##0;&quot;△ &quot;#,##0"/>
    <numFmt numFmtId="192" formatCode="#,##0.0_ "/>
    <numFmt numFmtId="193" formatCode="m/d;@"/>
    <numFmt numFmtId="194" formatCode="#,##0.0;&quot;△ &quot;#,##0.0"/>
    <numFmt numFmtId="195" formatCode="#,##0.0000;[Red]\-#,##0.0000"/>
    <numFmt numFmtId="196" formatCode="0_);[Red]\(0\)"/>
    <numFmt numFmtId="197" formatCode="0.00_ "/>
    <numFmt numFmtId="198" formatCode="#,##0.00_ "/>
    <numFmt numFmtId="199" formatCode="#,##0.00;[Red]#,##0.00"/>
    <numFmt numFmtId="200" formatCode="\※\4\ \ #,##0;[Red]\-#,##0"/>
    <numFmt numFmtId="201" formatCode="[$-411]ggge&quot;年&quot;m&quot;月&quot;d&quot;日&quot;;@"/>
    <numFmt numFmtId="202" formatCode="&quot;&quot;\ #,##0.0;&quot;△&quot;\ #,##0.0"/>
    <numFmt numFmtId="203" formatCode="0&quot;年&quot;"/>
  </numFmts>
  <fonts count="84">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rgb="FFFF0000"/>
      <name val="游ゴシック"/>
      <family val="2"/>
      <charset val="128"/>
      <scheme val="minor"/>
    </font>
    <font>
      <sz val="11"/>
      <name val="ＭＳ Ｐゴシック"/>
      <family val="3"/>
      <charset val="128"/>
    </font>
    <font>
      <sz val="20"/>
      <name val="BIZ UDゴシック"/>
      <family val="3"/>
      <charset val="128"/>
    </font>
    <font>
      <sz val="6"/>
      <name val="ＭＳ Ｐゴシック"/>
      <family val="3"/>
      <charset val="128"/>
    </font>
    <font>
      <sz val="20"/>
      <name val="ＭＳ Ｐゴシック"/>
      <family val="3"/>
      <charset val="128"/>
    </font>
    <font>
      <sz val="14"/>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b/>
      <sz val="20"/>
      <name val="ＭＳ Ｐゴシック"/>
      <family val="3"/>
      <charset val="128"/>
    </font>
    <font>
      <b/>
      <sz val="18"/>
      <name val="ＭＳ ゴシック"/>
      <family val="3"/>
      <charset val="128"/>
    </font>
    <font>
      <b/>
      <sz val="16"/>
      <name val="ＭＳ Ｐゴシック"/>
      <family val="3"/>
      <charset val="128"/>
    </font>
    <font>
      <sz val="9"/>
      <name val="ＭＳ Ｐゴシック"/>
      <family val="3"/>
      <charset val="128"/>
    </font>
    <font>
      <sz val="10.5"/>
      <name val="ＭＳ Ｐゴシック"/>
      <family val="3"/>
      <charset val="128"/>
    </font>
    <font>
      <vertAlign val="superscript"/>
      <sz val="8"/>
      <name val="ＭＳ Ｐゴシック"/>
      <family val="3"/>
      <charset val="128"/>
    </font>
    <font>
      <sz val="14"/>
      <color theme="1"/>
      <name val="ＭＳ Ｐゴシック"/>
      <family val="3"/>
      <charset val="128"/>
    </font>
    <font>
      <sz val="6"/>
      <name val="ＭＳ Ｐ明朝"/>
      <family val="1"/>
      <charset val="128"/>
    </font>
    <font>
      <sz val="8"/>
      <name val="ＭＳ Ｐゴシック"/>
      <family val="3"/>
      <charset val="128"/>
    </font>
    <font>
      <sz val="10"/>
      <name val="ＭＳ 明朝"/>
      <family val="1"/>
      <charset val="128"/>
    </font>
    <font>
      <sz val="11"/>
      <color indexed="8"/>
      <name val="ＭＳ Ｐゴシック"/>
      <family val="3"/>
      <charset val="128"/>
    </font>
    <font>
      <sz val="11"/>
      <color rgb="FFFF0000"/>
      <name val="ＭＳ Ｐゴシック"/>
      <family val="3"/>
      <charset val="128"/>
    </font>
    <font>
      <u/>
      <sz val="11"/>
      <name val="ＭＳ Ｐゴシック"/>
      <family val="3"/>
      <charset val="128"/>
    </font>
    <font>
      <sz val="9"/>
      <name val="ＭＳ ゴシック"/>
      <family val="3"/>
      <charset val="128"/>
    </font>
    <font>
      <b/>
      <sz val="14"/>
      <name val="ＭＳ Ｐゴシック"/>
      <family val="3"/>
      <charset val="128"/>
    </font>
    <font>
      <b/>
      <sz val="14"/>
      <name val="ＭＳ ゴシック"/>
      <family val="3"/>
      <charset val="128"/>
    </font>
    <font>
      <sz val="11"/>
      <color indexed="8"/>
      <name val="游ゴシック"/>
      <family val="3"/>
      <charset val="128"/>
    </font>
    <font>
      <b/>
      <sz val="14"/>
      <color indexed="8"/>
      <name val="游ゴシック"/>
      <family val="3"/>
      <charset val="128"/>
    </font>
    <font>
      <sz val="6"/>
      <name val="游ゴシック"/>
      <family val="3"/>
      <charset val="128"/>
    </font>
    <font>
      <sz val="9"/>
      <name val="DejaVu Sans"/>
      <family val="2"/>
    </font>
    <font>
      <sz val="9"/>
      <color indexed="8"/>
      <name val="游ゴシック"/>
      <family val="3"/>
      <charset val="128"/>
    </font>
    <font>
      <b/>
      <sz val="16"/>
      <name val="ＭＳ ゴシック"/>
      <family val="3"/>
      <charset val="128"/>
    </font>
    <font>
      <sz val="14"/>
      <name val="ＭＳ ゴシック"/>
      <family val="3"/>
      <charset val="128"/>
    </font>
    <font>
      <sz val="11"/>
      <color indexed="56"/>
      <name val="ＭＳ Ｐゴシック"/>
      <family val="3"/>
      <charset val="128"/>
    </font>
    <font>
      <sz val="11"/>
      <color indexed="9"/>
      <name val="ＭＳ Ｐゴシック"/>
      <family val="3"/>
      <charset val="128"/>
    </font>
    <font>
      <sz val="12"/>
      <color indexed="56"/>
      <name val="ＭＳ Ｐゴシック"/>
      <family val="3"/>
      <charset val="128"/>
    </font>
    <font>
      <b/>
      <sz val="11"/>
      <color theme="0"/>
      <name val="ＭＳ Ｐゴシック"/>
      <family val="3"/>
      <charset val="128"/>
    </font>
    <font>
      <b/>
      <sz val="11"/>
      <name val="ＭＳ Ｐゴシック"/>
      <family val="3"/>
      <charset val="128"/>
    </font>
    <font>
      <sz val="11"/>
      <color theme="1"/>
      <name val="ＭＳ Ｐゴシック"/>
      <family val="3"/>
      <charset val="128"/>
    </font>
    <font>
      <b/>
      <sz val="12"/>
      <name val="ＭＳ Ｐゴシック"/>
      <family val="3"/>
      <charset val="128"/>
    </font>
    <font>
      <sz val="6"/>
      <name val="游ゴシック"/>
      <family val="2"/>
      <charset val="128"/>
      <scheme val="minor"/>
    </font>
    <font>
      <b/>
      <sz val="16"/>
      <color theme="1"/>
      <name val="ＭＳ Ｐゴシック"/>
      <family val="3"/>
      <charset val="128"/>
    </font>
    <font>
      <sz val="9"/>
      <color theme="1"/>
      <name val="ＭＳ Ｐゴシック"/>
      <family val="3"/>
      <charset val="128"/>
    </font>
    <font>
      <b/>
      <sz val="22"/>
      <name val="ＭＳ Ｐゴシック"/>
      <family val="3"/>
      <charset val="128"/>
    </font>
    <font>
      <sz val="11"/>
      <color theme="1"/>
      <name val="BIZ UDPゴシック"/>
      <family val="3"/>
      <charset val="128"/>
    </font>
    <font>
      <sz val="8"/>
      <name val="ＭＳ ゴシック"/>
      <family val="3"/>
      <charset val="128"/>
    </font>
    <font>
      <sz val="11"/>
      <name val="BIZ UDPゴシック"/>
      <family val="3"/>
      <charset val="128"/>
    </font>
    <font>
      <sz val="11"/>
      <color indexed="8"/>
      <name val="BIZ UDPゴシック"/>
      <family val="3"/>
      <charset val="128"/>
    </font>
    <font>
      <b/>
      <sz val="24"/>
      <name val="ＭＳ Ｐゴシック"/>
      <family val="3"/>
      <charset val="128"/>
    </font>
    <font>
      <sz val="11"/>
      <name val="ＭＳ ゴシック"/>
      <family val="3"/>
      <charset val="128"/>
    </font>
    <font>
      <sz val="11"/>
      <color theme="1"/>
      <name val="ＭＳ ゴシック"/>
      <family val="3"/>
      <charset val="128"/>
    </font>
    <font>
      <sz val="12"/>
      <color theme="1"/>
      <name val="ＭＳ Ｐゴシック"/>
      <family val="3"/>
      <charset val="128"/>
    </font>
    <font>
      <b/>
      <sz val="28"/>
      <name val="ＭＳ Ｐゴシック"/>
      <family val="3"/>
      <charset val="128"/>
    </font>
    <font>
      <sz val="18"/>
      <color theme="1"/>
      <name val="ＭＳ Ｐゴシック"/>
      <family val="3"/>
      <charset val="128"/>
    </font>
    <font>
      <sz val="22"/>
      <name val="ＭＳ Ｐゴシック"/>
      <family val="3"/>
      <charset val="128"/>
    </font>
    <font>
      <sz val="18"/>
      <name val="ＭＳ ゴシック"/>
      <family val="3"/>
      <charset val="128"/>
    </font>
    <font>
      <b/>
      <sz val="11"/>
      <color theme="0"/>
      <name val="ＭＳ ゴシック"/>
      <family val="3"/>
      <charset val="128"/>
    </font>
    <font>
      <sz val="11"/>
      <name val="游ゴシック"/>
      <family val="3"/>
      <charset val="128"/>
      <scheme val="minor"/>
    </font>
    <font>
      <b/>
      <sz val="16"/>
      <name val="游ゴシック"/>
      <family val="3"/>
      <charset val="128"/>
      <scheme val="minor"/>
    </font>
    <font>
      <sz val="14"/>
      <name val="ＭＳ 明朝"/>
      <family val="1"/>
      <charset val="128"/>
    </font>
    <font>
      <b/>
      <sz val="30"/>
      <name val="ＭＳ Ｐゴシック"/>
      <family val="3"/>
      <charset val="128"/>
    </font>
    <font>
      <sz val="7"/>
      <name val="ＭＳ 明朝"/>
      <family val="1"/>
      <charset val="128"/>
    </font>
    <font>
      <sz val="7"/>
      <name val="ＭＳ Ｐ明朝"/>
      <family val="1"/>
      <charset val="128"/>
    </font>
    <font>
      <sz val="20"/>
      <name val="ＭＳ 明朝"/>
      <family val="1"/>
      <charset val="128"/>
    </font>
    <font>
      <u/>
      <sz val="5.5"/>
      <color indexed="12"/>
      <name val="ＭＳ Ｐゴシック"/>
      <family val="3"/>
      <charset val="128"/>
    </font>
    <font>
      <sz val="16"/>
      <name val="游ゴシック"/>
      <family val="3"/>
      <charset val="128"/>
      <scheme val="minor"/>
    </font>
    <font>
      <u/>
      <sz val="11"/>
      <color theme="10"/>
      <name val="ＭＳ Ｐゴシック"/>
      <family val="3"/>
      <charset val="128"/>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11"/>
      <name val="游ゴシック"/>
      <family val="2"/>
      <charset val="128"/>
      <scheme val="minor"/>
    </font>
    <font>
      <sz val="9"/>
      <name val="游ゴシック"/>
      <family val="3"/>
      <charset val="128"/>
      <scheme val="minor"/>
    </font>
    <font>
      <sz val="11"/>
      <color theme="1"/>
      <name val="游ゴシック"/>
      <family val="3"/>
      <charset val="128"/>
      <scheme val="minor"/>
    </font>
    <font>
      <sz val="14"/>
      <color theme="1"/>
      <name val="游ゴシック"/>
      <family val="3"/>
      <charset val="128"/>
      <scheme val="minor"/>
    </font>
    <font>
      <sz val="6"/>
      <name val="游ゴシック"/>
      <family val="3"/>
      <charset val="128"/>
      <scheme val="minor"/>
    </font>
    <font>
      <sz val="11"/>
      <color theme="1"/>
      <name val="游ゴシック"/>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8" tint="0.39997558519241921"/>
        <bgColor indexed="64"/>
      </patternFill>
    </fill>
  </fills>
  <borders count="2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top style="hair">
        <color indexed="64"/>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auto="1"/>
      </top>
      <bottom/>
      <diagonal/>
    </border>
    <border>
      <left style="hair">
        <color indexed="64"/>
      </left>
      <right/>
      <top style="thin">
        <color auto="1"/>
      </top>
      <bottom/>
      <diagonal/>
    </border>
    <border>
      <left style="hair">
        <color indexed="64"/>
      </left>
      <right/>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8"/>
      </left>
      <right style="hair">
        <color indexed="64"/>
      </right>
      <top style="double">
        <color indexed="64"/>
      </top>
      <bottom style="thin">
        <color indexed="64"/>
      </bottom>
      <diagonal/>
    </border>
    <border>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8"/>
      </right>
      <top/>
      <bottom/>
      <diagonal/>
    </border>
    <border>
      <left style="thin">
        <color indexed="64"/>
      </left>
      <right style="hair">
        <color indexed="64"/>
      </right>
      <top style="thin">
        <color indexed="64"/>
      </top>
      <bottom/>
      <diagonal/>
    </border>
    <border>
      <left style="hair">
        <color indexed="8"/>
      </left>
      <right style="hair">
        <color indexed="64"/>
      </right>
      <top/>
      <bottom/>
      <diagonal/>
    </border>
    <border>
      <left style="hair">
        <color indexed="8"/>
      </left>
      <right style="hair">
        <color indexed="8"/>
      </right>
      <top/>
      <bottom/>
      <diagonal/>
    </border>
    <border>
      <left style="hair">
        <color indexed="64"/>
      </left>
      <right style="thin">
        <color indexed="64"/>
      </right>
      <top/>
      <bottom/>
      <diagonal/>
    </border>
    <border>
      <left style="hair">
        <color indexed="8"/>
      </left>
      <right style="thin">
        <color indexed="64"/>
      </right>
      <top/>
      <bottom/>
      <diagonal/>
    </border>
    <border>
      <left style="thin">
        <color indexed="8"/>
      </left>
      <right style="hair">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8"/>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8"/>
      </right>
      <top/>
      <bottom style="thin">
        <color indexed="64"/>
      </bottom>
      <diagonal/>
    </border>
    <border>
      <left style="hair">
        <color indexed="8"/>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thin">
        <color indexed="64"/>
      </bottom>
      <diagonal/>
    </border>
    <border>
      <left/>
      <right style="double">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right style="double">
        <color indexed="64"/>
      </right>
      <top style="medium">
        <color indexed="64"/>
      </top>
      <bottom/>
      <diagonal/>
    </border>
    <border>
      <left style="double">
        <color indexed="64"/>
      </left>
      <right style="medium">
        <color indexed="64"/>
      </right>
      <top style="medium">
        <color indexed="64"/>
      </top>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top/>
      <bottom style="double">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bottom style="double">
        <color indexed="64"/>
      </bottom>
      <diagonal/>
    </border>
    <border>
      <left/>
      <right style="double">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hair">
        <color indexed="64"/>
      </left>
      <right style="thin">
        <color indexed="64"/>
      </right>
      <top style="thin">
        <color indexed="64"/>
      </top>
      <bottom/>
      <diagonal/>
    </border>
    <border>
      <left style="hair">
        <color indexed="64"/>
      </left>
      <right style="hair">
        <color indexed="64"/>
      </right>
      <top/>
      <bottom style="double">
        <color indexed="64"/>
      </bottom>
      <diagonal/>
    </border>
    <border>
      <left/>
      <right style="hair">
        <color indexed="64"/>
      </right>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hair">
        <color indexed="64"/>
      </bottom>
      <diagonal/>
    </border>
    <border>
      <left/>
      <right style="double">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style="double">
        <color indexed="64"/>
      </left>
      <right style="thin">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double">
        <color indexed="64"/>
      </right>
      <top style="medium">
        <color indexed="64"/>
      </top>
      <bottom/>
      <diagonal/>
    </border>
    <border>
      <left/>
      <right/>
      <top style="thin">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s>
  <cellStyleXfs count="27">
    <xf numFmtId="0" fontId="0" fillId="0" borderId="0"/>
    <xf numFmtId="38" fontId="6" fillId="0" borderId="0" applyFont="0" applyFill="0" applyBorder="0" applyAlignment="0" applyProtection="0"/>
    <xf numFmtId="38" fontId="6" fillId="0" borderId="0" applyFill="0" applyBorder="0" applyAlignment="0" applyProtection="0"/>
    <xf numFmtId="6" fontId="6" fillId="0" borderId="0" applyFont="0" applyFill="0" applyBorder="0" applyAlignment="0" applyProtection="0"/>
    <xf numFmtId="0" fontId="6" fillId="0" borderId="0"/>
    <xf numFmtId="0" fontId="32" fillId="0" borderId="0">
      <alignment vertical="center"/>
    </xf>
    <xf numFmtId="9" fontId="6" fillId="0" borderId="0" applyFont="0" applyFill="0" applyBorder="0" applyAlignment="0" applyProtection="0"/>
    <xf numFmtId="0" fontId="6" fillId="0" borderId="0">
      <alignment vertical="center"/>
    </xf>
    <xf numFmtId="38" fontId="6"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51"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5" fillId="0" borderId="0"/>
    <xf numFmtId="0" fontId="70" fillId="0" borderId="0" applyNumberFormat="0" applyFill="0" applyBorder="0" applyAlignment="0" applyProtection="0">
      <alignment vertical="top"/>
      <protection locked="0"/>
    </xf>
    <xf numFmtId="0" fontId="6" fillId="0" borderId="0">
      <alignment vertical="center"/>
    </xf>
    <xf numFmtId="0" fontId="72" fillId="0" borderId="0" applyNumberFormat="0" applyFill="0" applyBorder="0" applyAlignment="0" applyProtection="0"/>
    <xf numFmtId="0" fontId="83" fillId="0" borderId="0"/>
    <xf numFmtId="38" fontId="83" fillId="0" borderId="0" applyFont="0" applyFill="0" applyBorder="0" applyAlignment="0" applyProtection="0">
      <alignment vertical="center"/>
    </xf>
    <xf numFmtId="0" fontId="6" fillId="0" borderId="0">
      <alignment vertical="center"/>
    </xf>
  </cellStyleXfs>
  <cellXfs count="2664">
    <xf numFmtId="0" fontId="0" fillId="0" borderId="0" xfId="0"/>
    <xf numFmtId="0" fontId="0" fillId="0" borderId="0" xfId="0" applyAlignment="1">
      <alignment horizontal="center"/>
    </xf>
    <xf numFmtId="0" fontId="11" fillId="0" borderId="0" xfId="0" applyFont="1" applyAlignment="1">
      <alignment horizontal="left" vertical="center"/>
    </xf>
    <xf numFmtId="38" fontId="0" fillId="0" borderId="0" xfId="1" applyFont="1"/>
    <xf numFmtId="176" fontId="9" fillId="0" borderId="0" xfId="0" applyNumberFormat="1" applyFont="1" applyAlignment="1">
      <alignment horizontal="right" vertical="center"/>
    </xf>
    <xf numFmtId="0" fontId="0" fillId="0" borderId="0" xfId="0" applyBorder="1"/>
    <xf numFmtId="0" fontId="0" fillId="0" borderId="0" xfId="0" applyFont="1" applyAlignment="1">
      <alignment wrapText="1" shrinkToFit="1"/>
    </xf>
    <xf numFmtId="0" fontId="0" fillId="0" borderId="0" xfId="0" applyAlignment="1"/>
    <xf numFmtId="0" fontId="0" fillId="0" borderId="0" xfId="0" applyAlignment="1">
      <alignment horizontal="center"/>
    </xf>
    <xf numFmtId="0" fontId="15" fillId="0" borderId="0" xfId="0" applyFont="1" applyAlignment="1">
      <alignment horizontal="left" vertical="center" shrinkToFit="1"/>
    </xf>
    <xf numFmtId="0" fontId="12" fillId="0" borderId="0" xfId="0" applyFont="1" applyAlignment="1">
      <alignment horizontal="center" vertical="center"/>
    </xf>
    <xf numFmtId="0" fontId="12" fillId="0" borderId="0" xfId="0" applyFont="1" applyAlignment="1">
      <alignment vertical="center" shrinkToFit="1"/>
    </xf>
    <xf numFmtId="0" fontId="0" fillId="0" borderId="0" xfId="0" applyAlignment="1">
      <alignment horizontal="right"/>
    </xf>
    <xf numFmtId="176" fontId="9" fillId="0" borderId="0" xfId="0" applyNumberFormat="1" applyFont="1" applyAlignment="1">
      <alignment vertical="center"/>
    </xf>
    <xf numFmtId="1" fontId="9" fillId="0" borderId="0" xfId="0" applyNumberFormat="1" applyFont="1" applyAlignment="1">
      <alignment vertical="center" shrinkToFit="1"/>
    </xf>
    <xf numFmtId="0" fontId="0" fillId="0" borderId="0" xfId="0" applyFill="1" applyBorder="1"/>
    <xf numFmtId="0" fontId="0" fillId="0" borderId="0" xfId="0" applyAlignment="1">
      <alignment vertical="center"/>
    </xf>
    <xf numFmtId="0" fontId="11" fillId="0" borderId="0" xfId="0" applyFont="1" applyAlignment="1">
      <alignment vertical="center" wrapText="1"/>
    </xf>
    <xf numFmtId="178" fontId="10" fillId="0" borderId="0" xfId="0" applyNumberFormat="1" applyFont="1" applyAlignment="1"/>
    <xf numFmtId="0" fontId="0" fillId="0" borderId="0" xfId="0" applyAlignment="1">
      <alignment vertical="center" wrapText="1"/>
    </xf>
    <xf numFmtId="0" fontId="17" fillId="0" borderId="0" xfId="0" applyFont="1"/>
    <xf numFmtId="179" fontId="0" fillId="0" borderId="0" xfId="0" applyNumberFormat="1"/>
    <xf numFmtId="180" fontId="0" fillId="0" borderId="0" xfId="0" applyNumberFormat="1"/>
    <xf numFmtId="0" fontId="0" fillId="0" borderId="2" xfId="0" applyBorder="1"/>
    <xf numFmtId="0" fontId="10" fillId="0" borderId="3" xfId="0" applyFont="1" applyBorder="1" applyAlignment="1">
      <alignment horizontal="left" vertical="center"/>
    </xf>
    <xf numFmtId="0" fontId="6" fillId="0" borderId="6" xfId="0" applyFont="1" applyBorder="1" applyAlignment="1">
      <alignment horizontal="center" vertical="center" shrinkToFit="1"/>
    </xf>
    <xf numFmtId="0" fontId="6" fillId="0" borderId="8" xfId="0" applyFont="1" applyBorder="1" applyAlignment="1">
      <alignment horizontal="center" vertical="center" shrinkToFit="1"/>
    </xf>
    <xf numFmtId="179" fontId="6" fillId="0" borderId="19" xfId="0" applyNumberFormat="1" applyFont="1" applyBorder="1" applyAlignment="1">
      <alignment horizontal="distributed" vertical="center" justifyLastLine="1"/>
    </xf>
    <xf numFmtId="179" fontId="6" fillId="0" borderId="20" xfId="0" applyNumberFormat="1" applyFont="1" applyBorder="1" applyAlignment="1">
      <alignment horizontal="distributed" vertical="center" justifyLastLine="1"/>
    </xf>
    <xf numFmtId="179" fontId="6" fillId="0" borderId="21" xfId="0" applyNumberFormat="1" applyFont="1" applyBorder="1" applyAlignment="1">
      <alignment horizontal="distributed" vertical="center" justifyLastLine="1"/>
    </xf>
    <xf numFmtId="0" fontId="0" fillId="0" borderId="10" xfId="0" applyFont="1" applyBorder="1" applyAlignment="1">
      <alignment horizontal="center" vertical="center"/>
    </xf>
    <xf numFmtId="181" fontId="13" fillId="0" borderId="25" xfId="1" applyNumberFormat="1" applyFont="1" applyBorder="1" applyAlignment="1">
      <alignment horizontal="right" vertical="center"/>
    </xf>
    <xf numFmtId="181" fontId="13" fillId="0" borderId="0" xfId="1" applyNumberFormat="1" applyFont="1" applyBorder="1" applyAlignment="1">
      <alignment horizontal="right" vertical="center"/>
    </xf>
    <xf numFmtId="181" fontId="13" fillId="0" borderId="26" xfId="1" applyNumberFormat="1" applyFont="1" applyBorder="1" applyAlignment="1">
      <alignment horizontal="right" vertical="center"/>
    </xf>
    <xf numFmtId="3" fontId="13" fillId="0" borderId="0" xfId="1" applyNumberFormat="1" applyFont="1" applyBorder="1" applyAlignment="1">
      <alignment horizontal="right" vertical="center"/>
    </xf>
    <xf numFmtId="3" fontId="13" fillId="0" borderId="26" xfId="1" applyNumberFormat="1" applyFont="1" applyBorder="1" applyAlignment="1">
      <alignment horizontal="right" vertical="center"/>
    </xf>
    <xf numFmtId="181" fontId="13" fillId="0" borderId="27" xfId="1" applyNumberFormat="1" applyFont="1" applyBorder="1" applyAlignment="1">
      <alignment horizontal="right" vertical="center"/>
    </xf>
    <xf numFmtId="181" fontId="13" fillId="0" borderId="28" xfId="1" applyNumberFormat="1" applyFont="1" applyBorder="1" applyAlignment="1">
      <alignment horizontal="right" vertical="center"/>
    </xf>
    <xf numFmtId="181" fontId="13" fillId="0" borderId="29" xfId="1" applyNumberFormat="1" applyFont="1" applyBorder="1" applyAlignment="1">
      <alignment horizontal="right" vertical="center"/>
    </xf>
    <xf numFmtId="3" fontId="13" fillId="0" borderId="27" xfId="1" applyNumberFormat="1" applyFont="1" applyBorder="1" applyAlignment="1">
      <alignment horizontal="right" vertical="center"/>
    </xf>
    <xf numFmtId="181" fontId="13" fillId="0" borderId="25" xfId="1" applyNumberFormat="1" applyFont="1" applyFill="1" applyBorder="1" applyAlignment="1">
      <alignment horizontal="right" vertical="center"/>
    </xf>
    <xf numFmtId="181" fontId="13" fillId="0" borderId="0" xfId="1" applyNumberFormat="1" applyFont="1" applyFill="1" applyBorder="1" applyAlignment="1">
      <alignment horizontal="right" vertical="center"/>
    </xf>
    <xf numFmtId="181" fontId="13" fillId="0" borderId="26" xfId="1" applyNumberFormat="1" applyFont="1" applyFill="1" applyBorder="1" applyAlignment="1">
      <alignment horizontal="right" vertical="center"/>
    </xf>
    <xf numFmtId="3" fontId="13" fillId="0" borderId="0" xfId="1" applyNumberFormat="1" applyFont="1" applyFill="1" applyBorder="1" applyAlignment="1">
      <alignment horizontal="right" vertical="center"/>
    </xf>
    <xf numFmtId="3" fontId="13" fillId="0" borderId="26" xfId="1" applyNumberFormat="1" applyFont="1" applyFill="1" applyBorder="1" applyAlignment="1">
      <alignment horizontal="right" vertical="center"/>
    </xf>
    <xf numFmtId="181" fontId="13" fillId="0" borderId="27" xfId="1" applyNumberFormat="1" applyFont="1" applyFill="1" applyBorder="1" applyAlignment="1">
      <alignment horizontal="right" vertical="center"/>
    </xf>
    <xf numFmtId="181" fontId="13" fillId="0" borderId="28" xfId="1" applyNumberFormat="1" applyFont="1" applyFill="1" applyBorder="1" applyAlignment="1">
      <alignment horizontal="right" vertical="center"/>
    </xf>
    <xf numFmtId="181" fontId="13" fillId="0" borderId="17" xfId="0" applyNumberFormat="1" applyFont="1" applyFill="1" applyBorder="1" applyAlignment="1">
      <alignment horizontal="right" vertical="center"/>
    </xf>
    <xf numFmtId="0" fontId="0" fillId="0" borderId="18" xfId="0" applyBorder="1" applyAlignment="1">
      <alignment horizontal="center" vertical="center"/>
    </xf>
    <xf numFmtId="181" fontId="13" fillId="0" borderId="30" xfId="0" applyNumberFormat="1" applyFont="1" applyBorder="1" applyAlignment="1">
      <alignment vertical="center"/>
    </xf>
    <xf numFmtId="181" fontId="13" fillId="0" borderId="2" xfId="0" applyNumberFormat="1" applyFont="1" applyBorder="1" applyAlignment="1">
      <alignment vertical="center"/>
    </xf>
    <xf numFmtId="181" fontId="13" fillId="0" borderId="23" xfId="0" applyNumberFormat="1" applyFont="1" applyBorder="1" applyAlignment="1">
      <alignment vertical="center"/>
    </xf>
    <xf numFmtId="3" fontId="13" fillId="0" borderId="23" xfId="0" applyNumberFormat="1" applyFont="1" applyBorder="1" applyAlignment="1">
      <alignment vertical="center"/>
    </xf>
    <xf numFmtId="3" fontId="13" fillId="0" borderId="2" xfId="0" applyNumberFormat="1" applyFont="1" applyBorder="1" applyAlignment="1">
      <alignment vertical="center"/>
    </xf>
    <xf numFmtId="181" fontId="13" fillId="0" borderId="23" xfId="0" applyNumberFormat="1" applyFont="1" applyBorder="1" applyAlignment="1">
      <alignment horizontal="right" vertical="center"/>
    </xf>
    <xf numFmtId="181" fontId="13" fillId="0" borderId="23" xfId="1" applyNumberFormat="1" applyFont="1" applyBorder="1" applyAlignment="1">
      <alignment horizontal="right" vertical="center"/>
    </xf>
    <xf numFmtId="181" fontId="13" fillId="0" borderId="24" xfId="1" applyNumberFormat="1" applyFont="1" applyBorder="1" applyAlignment="1">
      <alignment horizontal="right" vertical="center"/>
    </xf>
    <xf numFmtId="0" fontId="0" fillId="0" borderId="25" xfId="0" applyBorder="1" applyAlignment="1">
      <alignment vertical="center"/>
    </xf>
    <xf numFmtId="181" fontId="13" fillId="0" borderId="0" xfId="0" applyNumberFormat="1" applyFont="1" applyBorder="1" applyAlignment="1">
      <alignment vertical="center"/>
    </xf>
    <xf numFmtId="3" fontId="13" fillId="0" borderId="0" xfId="0" applyNumberFormat="1" applyFont="1" applyBorder="1" applyAlignment="1">
      <alignment vertical="center"/>
    </xf>
    <xf numFmtId="0" fontId="0" fillId="0" borderId="0" xfId="0" applyBorder="1" applyAlignment="1">
      <alignment vertical="center"/>
    </xf>
    <xf numFmtId="182" fontId="13" fillId="0" borderId="0" xfId="1" applyNumberFormat="1" applyFont="1" applyFill="1" applyBorder="1" applyAlignment="1">
      <alignment horizontal="right" vertical="center"/>
    </xf>
    <xf numFmtId="182" fontId="13" fillId="0" borderId="26" xfId="1" applyNumberFormat="1" applyFont="1" applyFill="1" applyBorder="1" applyAlignment="1">
      <alignment horizontal="right" vertical="center"/>
    </xf>
    <xf numFmtId="183" fontId="13" fillId="0" borderId="27" xfId="1" applyNumberFormat="1" applyFont="1" applyFill="1" applyBorder="1" applyAlignment="1">
      <alignment horizontal="right" vertical="center"/>
    </xf>
    <xf numFmtId="183" fontId="13" fillId="0" borderId="28" xfId="1" applyNumberFormat="1" applyFont="1" applyFill="1" applyBorder="1" applyAlignment="1">
      <alignment horizontal="right" vertical="center"/>
    </xf>
    <xf numFmtId="183" fontId="13" fillId="0" borderId="17" xfId="0" applyNumberFormat="1" applyFont="1" applyFill="1" applyBorder="1" applyAlignment="1">
      <alignment horizontal="right" vertical="center"/>
    </xf>
    <xf numFmtId="182" fontId="13" fillId="0" borderId="27" xfId="1" applyNumberFormat="1" applyFont="1" applyFill="1" applyBorder="1" applyAlignment="1">
      <alignment horizontal="right" vertical="center"/>
    </xf>
    <xf numFmtId="0" fontId="6" fillId="0" borderId="0" xfId="0" applyFont="1" applyAlignment="1">
      <alignment vertical="center"/>
    </xf>
    <xf numFmtId="0" fontId="0" fillId="0" borderId="18" xfId="0" applyFont="1" applyBorder="1" applyAlignment="1">
      <alignment horizontal="center" vertical="center"/>
    </xf>
    <xf numFmtId="181" fontId="13" fillId="0" borderId="2" xfId="1" applyNumberFormat="1" applyFont="1" applyFill="1" applyBorder="1" applyAlignment="1">
      <alignment horizontal="right" vertical="center"/>
    </xf>
    <xf numFmtId="181" fontId="13" fillId="0" borderId="32" xfId="1" applyNumberFormat="1" applyFont="1" applyFill="1" applyBorder="1" applyAlignment="1">
      <alignment horizontal="right" vertical="center"/>
    </xf>
    <xf numFmtId="181" fontId="13" fillId="0" borderId="23" xfId="1" applyNumberFormat="1" applyFont="1" applyFill="1" applyBorder="1" applyAlignment="1">
      <alignment horizontal="right" vertical="center"/>
    </xf>
    <xf numFmtId="182" fontId="13" fillId="0" borderId="2" xfId="1" applyNumberFormat="1" applyFont="1" applyFill="1" applyBorder="1" applyAlignment="1">
      <alignment horizontal="right" vertical="center"/>
    </xf>
    <xf numFmtId="182" fontId="13" fillId="0" borderId="32" xfId="1" applyNumberFormat="1" applyFont="1" applyFill="1" applyBorder="1" applyAlignment="1">
      <alignment horizontal="right" vertical="center"/>
    </xf>
    <xf numFmtId="183" fontId="13" fillId="0" borderId="23" xfId="1" applyNumberFormat="1" applyFont="1" applyFill="1" applyBorder="1" applyAlignment="1">
      <alignment horizontal="right" vertical="center"/>
    </xf>
    <xf numFmtId="183" fontId="13" fillId="0" borderId="22" xfId="1" applyNumberFormat="1" applyFont="1" applyFill="1" applyBorder="1" applyAlignment="1">
      <alignment horizontal="right" vertical="center"/>
    </xf>
    <xf numFmtId="183" fontId="13" fillId="0" borderId="24" xfId="0" applyNumberFormat="1" applyFont="1" applyFill="1" applyBorder="1" applyAlignment="1">
      <alignment horizontal="right" vertical="center"/>
    </xf>
    <xf numFmtId="0" fontId="11" fillId="0" borderId="0" xfId="0" applyFont="1" applyBorder="1" applyAlignment="1">
      <alignment horizontal="center" vertical="center"/>
    </xf>
    <xf numFmtId="179" fontId="0" fillId="0" borderId="0" xfId="1" applyNumberFormat="1" applyFont="1" applyBorder="1" applyAlignment="1"/>
    <xf numFmtId="180" fontId="0" fillId="0" borderId="0" xfId="1" applyNumberFormat="1" applyFont="1" applyBorder="1" applyAlignment="1"/>
    <xf numFmtId="38" fontId="0" fillId="0" borderId="0" xfId="1" applyFont="1" applyBorder="1" applyAlignment="1"/>
    <xf numFmtId="0" fontId="0" fillId="0" borderId="0" xfId="0" applyBorder="1" applyAlignment="1">
      <alignment horizontal="center" vertical="center"/>
    </xf>
    <xf numFmtId="179" fontId="0" fillId="0" borderId="0" xfId="0" applyNumberFormat="1" applyBorder="1" applyAlignment="1">
      <alignment vertical="center"/>
    </xf>
    <xf numFmtId="180" fontId="0" fillId="0" borderId="0" xfId="0" applyNumberFormat="1" applyBorder="1" applyAlignment="1">
      <alignment vertical="center"/>
    </xf>
    <xf numFmtId="0" fontId="18" fillId="0" borderId="0" xfId="0" applyFont="1" applyFill="1"/>
    <xf numFmtId="0" fontId="0" fillId="0" borderId="0" xfId="0" applyFill="1"/>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3" fillId="0" borderId="27" xfId="0" applyFont="1" applyFill="1" applyBorder="1" applyAlignment="1">
      <alignment horizontal="center"/>
    </xf>
    <xf numFmtId="0" fontId="0" fillId="0" borderId="33" xfId="0" applyFont="1" applyFill="1" applyBorder="1"/>
    <xf numFmtId="0" fontId="13" fillId="0" borderId="33" xfId="0" applyFont="1" applyFill="1" applyBorder="1" applyAlignment="1">
      <alignment horizontal="right"/>
    </xf>
    <xf numFmtId="0" fontId="19" fillId="0" borderId="33" xfId="0" applyFont="1" applyFill="1" applyBorder="1" applyAlignment="1">
      <alignment horizontal="right"/>
    </xf>
    <xf numFmtId="0" fontId="0" fillId="0" borderId="34" xfId="0" applyFont="1" applyFill="1" applyBorder="1"/>
    <xf numFmtId="0" fontId="13" fillId="0" borderId="34" xfId="0" applyFont="1" applyFill="1" applyBorder="1" applyAlignment="1">
      <alignment horizontal="right"/>
    </xf>
    <xf numFmtId="0" fontId="19" fillId="0" borderId="34" xfId="0" applyFont="1" applyFill="1" applyBorder="1" applyAlignment="1">
      <alignment horizontal="right"/>
    </xf>
    <xf numFmtId="184" fontId="13" fillId="0" borderId="34" xfId="0" applyNumberFormat="1" applyFont="1" applyFill="1" applyBorder="1" applyAlignment="1">
      <alignment horizontal="right"/>
    </xf>
    <xf numFmtId="185" fontId="13" fillId="0" borderId="34" xfId="0" applyNumberFormat="1" applyFont="1" applyFill="1" applyBorder="1" applyAlignment="1">
      <alignment horizontal="right"/>
    </xf>
    <xf numFmtId="10" fontId="13" fillId="0" borderId="34" xfId="0" applyNumberFormat="1" applyFont="1" applyFill="1" applyBorder="1" applyAlignment="1">
      <alignment horizontal="right"/>
    </xf>
    <xf numFmtId="0" fontId="13" fillId="0" borderId="35" xfId="0" applyFont="1" applyFill="1" applyBorder="1" applyAlignment="1">
      <alignment horizontal="center"/>
    </xf>
    <xf numFmtId="0" fontId="0" fillId="0" borderId="36" xfId="0" applyFont="1" applyFill="1" applyBorder="1"/>
    <xf numFmtId="0" fontId="13" fillId="0" borderId="36" xfId="0" applyFont="1" applyFill="1" applyBorder="1" applyAlignment="1">
      <alignment horizontal="right"/>
    </xf>
    <xf numFmtId="0" fontId="19" fillId="0" borderId="36" xfId="0" applyFont="1" applyFill="1" applyBorder="1" applyAlignment="1">
      <alignment horizontal="right"/>
    </xf>
    <xf numFmtId="0" fontId="13" fillId="0" borderId="16" xfId="0" applyFont="1" applyFill="1" applyBorder="1" applyAlignment="1">
      <alignment horizontal="center"/>
    </xf>
    <xf numFmtId="184" fontId="13" fillId="0" borderId="33" xfId="0" applyNumberFormat="1" applyFont="1" applyFill="1" applyBorder="1" applyAlignment="1">
      <alignment horizontal="right"/>
    </xf>
    <xf numFmtId="0" fontId="0" fillId="0" borderId="34" xfId="0" applyFont="1" applyFill="1" applyBorder="1" applyAlignment="1">
      <alignment shrinkToFit="1"/>
    </xf>
    <xf numFmtId="38" fontId="13" fillId="0" borderId="34" xfId="1" applyFont="1" applyFill="1" applyBorder="1" applyAlignment="1">
      <alignment horizontal="right"/>
    </xf>
    <xf numFmtId="3" fontId="13" fillId="0" borderId="34" xfId="0" applyNumberFormat="1" applyFont="1" applyFill="1" applyBorder="1" applyAlignment="1">
      <alignment horizontal="right"/>
    </xf>
    <xf numFmtId="4" fontId="13" fillId="0" borderId="34" xfId="0" applyNumberFormat="1" applyFont="1" applyFill="1" applyBorder="1" applyAlignment="1">
      <alignment horizontal="right"/>
    </xf>
    <xf numFmtId="186" fontId="13" fillId="0" borderId="34" xfId="0" applyNumberFormat="1" applyFont="1" applyFill="1" applyBorder="1" applyAlignment="1">
      <alignment horizontal="right"/>
    </xf>
    <xf numFmtId="4" fontId="13" fillId="0" borderId="36" xfId="0" applyNumberFormat="1" applyFont="1" applyFill="1" applyBorder="1" applyAlignment="1">
      <alignment horizontal="right"/>
    </xf>
    <xf numFmtId="0" fontId="13" fillId="0" borderId="14" xfId="0" applyFont="1" applyFill="1" applyBorder="1" applyAlignment="1">
      <alignment horizontal="center"/>
    </xf>
    <xf numFmtId="4" fontId="13" fillId="0" borderId="33" xfId="0" applyNumberFormat="1" applyFont="1" applyFill="1" applyBorder="1" applyAlignment="1">
      <alignment horizontal="right"/>
    </xf>
    <xf numFmtId="0" fontId="13" fillId="0" borderId="28" xfId="0" applyFont="1" applyFill="1" applyBorder="1" applyAlignment="1">
      <alignment horizontal="center"/>
    </xf>
    <xf numFmtId="0" fontId="13" fillId="0" borderId="36" xfId="0" applyFont="1" applyFill="1" applyBorder="1" applyAlignment="1">
      <alignment horizontal="center"/>
    </xf>
    <xf numFmtId="10" fontId="13" fillId="0" borderId="33" xfId="0" applyNumberFormat="1" applyFont="1" applyFill="1" applyBorder="1" applyAlignment="1">
      <alignment horizontal="right"/>
    </xf>
    <xf numFmtId="0" fontId="0" fillId="0" borderId="37" xfId="0" applyFont="1" applyFill="1" applyBorder="1"/>
    <xf numFmtId="10" fontId="13" fillId="0" borderId="37" xfId="0" applyNumberFormat="1" applyFont="1" applyFill="1" applyBorder="1" applyAlignment="1">
      <alignment horizontal="right"/>
    </xf>
    <xf numFmtId="0" fontId="13" fillId="0" borderId="37" xfId="0" applyFont="1" applyFill="1" applyBorder="1" applyAlignment="1">
      <alignment horizontal="right"/>
    </xf>
    <xf numFmtId="0" fontId="19" fillId="0" borderId="37" xfId="0" applyFont="1" applyFill="1" applyBorder="1" applyAlignment="1">
      <alignment horizontal="right"/>
    </xf>
    <xf numFmtId="186" fontId="13" fillId="0" borderId="36" xfId="0" applyNumberFormat="1" applyFont="1" applyFill="1" applyBorder="1" applyAlignment="1">
      <alignment horizontal="right"/>
    </xf>
    <xf numFmtId="0" fontId="13" fillId="0" borderId="14" xfId="0" applyFont="1" applyFill="1" applyBorder="1" applyAlignment="1">
      <alignment horizontal="center" shrinkToFit="1"/>
    </xf>
    <xf numFmtId="186" fontId="13" fillId="0" borderId="33" xfId="0" applyNumberFormat="1" applyFont="1" applyFill="1" applyBorder="1" applyAlignment="1">
      <alignment horizontal="right"/>
    </xf>
    <xf numFmtId="0" fontId="19" fillId="0" borderId="0" xfId="0" applyFont="1" applyFill="1" applyBorder="1" applyAlignment="1">
      <alignment horizontal="right"/>
    </xf>
    <xf numFmtId="0" fontId="10" fillId="0" borderId="0" xfId="0" applyFont="1" applyFill="1"/>
    <xf numFmtId="0" fontId="20" fillId="0" borderId="14" xfId="0" applyFont="1" applyFill="1" applyBorder="1" applyAlignment="1">
      <alignment horizontal="center"/>
    </xf>
    <xf numFmtId="0" fontId="20" fillId="0" borderId="14" xfId="0" applyFont="1" applyFill="1" applyBorder="1"/>
    <xf numFmtId="0" fontId="20" fillId="0" borderId="28" xfId="0" applyFont="1" applyFill="1" applyBorder="1"/>
    <xf numFmtId="0" fontId="20" fillId="0" borderId="37" xfId="0" applyFont="1" applyFill="1" applyBorder="1"/>
    <xf numFmtId="0" fontId="20" fillId="0" borderId="36" xfId="0" applyFont="1" applyFill="1" applyBorder="1"/>
    <xf numFmtId="0" fontId="20" fillId="0" borderId="38" xfId="0" applyFont="1" applyFill="1" applyBorder="1"/>
    <xf numFmtId="186" fontId="0" fillId="0" borderId="0" xfId="0" applyNumberFormat="1" applyBorder="1" applyAlignment="1">
      <alignment horizontal="right"/>
    </xf>
    <xf numFmtId="0" fontId="0" fillId="0" borderId="0" xfId="0" applyBorder="1" applyAlignment="1">
      <alignment horizontal="right"/>
    </xf>
    <xf numFmtId="0" fontId="20" fillId="0" borderId="36" xfId="0" applyFont="1" applyFill="1" applyBorder="1" applyAlignment="1">
      <alignment horizontal="center"/>
    </xf>
    <xf numFmtId="0" fontId="20" fillId="0" borderId="28" xfId="0" applyFont="1" applyFill="1" applyBorder="1" applyAlignment="1"/>
    <xf numFmtId="0" fontId="14" fillId="0" borderId="0" xfId="0" applyFont="1"/>
    <xf numFmtId="0" fontId="12" fillId="0" borderId="0" xfId="0" applyFont="1"/>
    <xf numFmtId="0" fontId="0" fillId="0" borderId="0" xfId="0" applyFont="1" applyAlignment="1">
      <alignment horizontal="right"/>
    </xf>
    <xf numFmtId="0" fontId="6" fillId="0" borderId="0" xfId="0" applyFont="1" applyBorder="1"/>
    <xf numFmtId="0" fontId="6" fillId="0" borderId="0" xfId="0" applyFont="1" applyBorder="1" applyAlignment="1"/>
    <xf numFmtId="38" fontId="0" fillId="0" borderId="0" xfId="1" applyFont="1" applyFill="1" applyBorder="1"/>
    <xf numFmtId="38" fontId="0" fillId="0" borderId="0" xfId="1" applyFont="1" applyBorder="1"/>
    <xf numFmtId="0" fontId="0" fillId="0" borderId="0" xfId="0" applyFont="1" applyBorder="1" applyAlignment="1">
      <alignment horizontal="right"/>
    </xf>
    <xf numFmtId="0" fontId="10" fillId="0" borderId="0" xfId="0" applyFont="1" applyBorder="1" applyAlignment="1"/>
    <xf numFmtId="0" fontId="10" fillId="0" borderId="0" xfId="0" applyFont="1" applyBorder="1"/>
    <xf numFmtId="38" fontId="10" fillId="0" borderId="0" xfId="0" applyNumberFormat="1" applyFont="1" applyBorder="1"/>
    <xf numFmtId="38" fontId="10" fillId="0" borderId="0" xfId="1" applyFont="1" applyFill="1" applyBorder="1"/>
    <xf numFmtId="0" fontId="0" fillId="0" borderId="0" xfId="0" applyFont="1" applyBorder="1" applyAlignment="1"/>
    <xf numFmtId="0" fontId="0" fillId="0" borderId="0" xfId="0" applyFont="1" applyBorder="1"/>
    <xf numFmtId="0" fontId="0" fillId="0" borderId="0" xfId="0" applyFont="1" applyFill="1" applyBorder="1" applyAlignment="1">
      <alignment horizontal="distributed"/>
    </xf>
    <xf numFmtId="38" fontId="0" fillId="0" borderId="0" xfId="1" applyFont="1" applyFill="1" applyBorder="1" applyAlignment="1">
      <alignment horizontal="right"/>
    </xf>
    <xf numFmtId="38" fontId="0" fillId="0" borderId="0" xfId="0" applyNumberFormat="1" applyFont="1" applyBorder="1"/>
    <xf numFmtId="38" fontId="22" fillId="0" borderId="0" xfId="1" applyFont="1" applyFill="1" applyBorder="1"/>
    <xf numFmtId="49" fontId="0" fillId="0" borderId="0" xfId="0" applyNumberFormat="1" applyFont="1"/>
    <xf numFmtId="0" fontId="0" fillId="0" borderId="0" xfId="0" applyFont="1"/>
    <xf numFmtId="0" fontId="0" fillId="3" borderId="0" xfId="0" applyFont="1" applyFill="1" applyBorder="1" applyAlignment="1">
      <alignment horizontal="center" vertical="center" shrinkToFit="1"/>
    </xf>
    <xf numFmtId="0" fontId="0" fillId="3" borderId="0" xfId="2" applyNumberFormat="1" applyFont="1" applyFill="1" applyBorder="1" applyAlignment="1">
      <alignment horizontal="center" vertical="center"/>
    </xf>
    <xf numFmtId="38" fontId="0" fillId="3" borderId="0" xfId="2" applyFont="1" applyFill="1" applyBorder="1" applyAlignment="1">
      <alignment horizontal="center"/>
    </xf>
    <xf numFmtId="38" fontId="0" fillId="0" borderId="0" xfId="2" applyFont="1" applyBorder="1"/>
    <xf numFmtId="0" fontId="0" fillId="3" borderId="0" xfId="0" applyFill="1" applyBorder="1" applyAlignment="1">
      <alignment horizontal="center" vertical="center"/>
    </xf>
    <xf numFmtId="0" fontId="13" fillId="0" borderId="0" xfId="0" applyFont="1"/>
    <xf numFmtId="3" fontId="0" fillId="0" borderId="0" xfId="1" applyNumberFormat="1" applyFont="1" applyBorder="1"/>
    <xf numFmtId="3" fontId="0" fillId="0" borderId="0" xfId="0" applyNumberFormat="1" applyBorder="1"/>
    <xf numFmtId="3" fontId="0" fillId="0" borderId="0" xfId="1" applyNumberFormat="1" applyFont="1" applyFill="1" applyBorder="1"/>
    <xf numFmtId="3" fontId="0" fillId="0" borderId="0" xfId="0" applyNumberFormat="1" applyFill="1" applyBorder="1"/>
    <xf numFmtId="38" fontId="6" fillId="0" borderId="0" xfId="1" applyFont="1" applyFill="1" applyBorder="1" applyAlignment="1">
      <alignment horizontal="right" vertical="center"/>
    </xf>
    <xf numFmtId="38" fontId="0" fillId="0" borderId="0" xfId="0" applyNumberFormat="1" applyBorder="1"/>
    <xf numFmtId="3" fontId="6" fillId="0" borderId="0" xfId="0" applyNumberFormat="1" applyFont="1" applyBorder="1"/>
    <xf numFmtId="38" fontId="0" fillId="0" borderId="0" xfId="1" applyFont="1" applyFill="1" applyBorder="1" applyAlignment="1">
      <alignment horizontal="right" vertical="center"/>
    </xf>
    <xf numFmtId="3" fontId="0" fillId="0" borderId="0" xfId="0" applyNumberFormat="1" applyFont="1" applyBorder="1"/>
    <xf numFmtId="0" fontId="0" fillId="4" borderId="0" xfId="0" applyFont="1" applyFill="1" applyBorder="1" applyAlignment="1">
      <alignment horizontal="center" vertical="center"/>
    </xf>
    <xf numFmtId="0" fontId="0" fillId="4" borderId="0" xfId="0" applyFont="1" applyFill="1" applyBorder="1" applyAlignment="1">
      <alignment horizontal="right" vertical="center" shrinkToFit="1"/>
    </xf>
    <xf numFmtId="0" fontId="0" fillId="4" borderId="0" xfId="0" applyFont="1" applyFill="1" applyBorder="1" applyAlignment="1">
      <alignment horizontal="left" vertical="center" shrinkToFit="1"/>
    </xf>
    <xf numFmtId="0" fontId="0" fillId="4" borderId="0" xfId="0" applyFont="1" applyFill="1" applyBorder="1" applyAlignment="1">
      <alignment vertical="center"/>
    </xf>
    <xf numFmtId="0" fontId="0" fillId="4" borderId="0" xfId="0" applyFont="1" applyFill="1" applyBorder="1" applyAlignment="1">
      <alignment vertical="center" shrinkToFit="1"/>
    </xf>
    <xf numFmtId="0" fontId="0" fillId="4" borderId="0" xfId="0" applyFont="1" applyFill="1" applyBorder="1" applyAlignment="1">
      <alignment vertical="center" wrapText="1"/>
    </xf>
    <xf numFmtId="0" fontId="0" fillId="4" borderId="0" xfId="0" applyFont="1" applyFill="1" applyAlignment="1">
      <alignment vertical="center" shrinkToFit="1"/>
    </xf>
    <xf numFmtId="0" fontId="11" fillId="0" borderId="0" xfId="0" applyFont="1"/>
    <xf numFmtId="49" fontId="11" fillId="0" borderId="0" xfId="0" applyNumberFormat="1" applyFont="1" applyAlignment="1">
      <alignment horizontal="left"/>
    </xf>
    <xf numFmtId="0" fontId="11" fillId="0" borderId="0" xfId="0" applyFont="1" applyAlignment="1">
      <alignment vertical="top" wrapText="1"/>
    </xf>
    <xf numFmtId="38" fontId="0" fillId="0" borderId="0" xfId="1" applyFont="1" applyAlignment="1">
      <alignment vertical="center"/>
    </xf>
    <xf numFmtId="0" fontId="11" fillId="0" borderId="0" xfId="0" applyFont="1" applyAlignment="1">
      <alignment horizontal="center" vertical="top" wrapText="1"/>
    </xf>
    <xf numFmtId="49" fontId="11" fillId="0" borderId="0" xfId="0" applyNumberFormat="1" applyFont="1" applyAlignment="1">
      <alignment horizontal="center" vertical="top"/>
    </xf>
    <xf numFmtId="0" fontId="0" fillId="3" borderId="0" xfId="0" applyFill="1"/>
    <xf numFmtId="0" fontId="0" fillId="3" borderId="0" xfId="0" applyFill="1" applyAlignment="1">
      <alignment horizontal="center"/>
    </xf>
    <xf numFmtId="0" fontId="19" fillId="3" borderId="0" xfId="0" applyFont="1" applyFill="1" applyAlignment="1">
      <alignment horizontal="center"/>
    </xf>
    <xf numFmtId="0" fontId="0" fillId="3" borderId="0" xfId="0" applyFont="1" applyFill="1"/>
    <xf numFmtId="0" fontId="0" fillId="3" borderId="0" xfId="0" applyFont="1" applyFill="1" applyAlignment="1">
      <alignment horizontal="center"/>
    </xf>
    <xf numFmtId="38" fontId="0" fillId="0" borderId="0" xfId="0" applyNumberFormat="1" applyFont="1"/>
    <xf numFmtId="177" fontId="0" fillId="0" borderId="0" xfId="0" applyNumberFormat="1" applyFont="1"/>
    <xf numFmtId="0" fontId="0" fillId="3" borderId="0" xfId="0" applyFill="1" applyAlignment="1">
      <alignment horizontal="left"/>
    </xf>
    <xf numFmtId="38" fontId="0" fillId="0" borderId="0" xfId="0" applyNumberFormat="1"/>
    <xf numFmtId="0" fontId="0" fillId="4" borderId="0" xfId="0" applyFont="1" applyFill="1" applyAlignment="1">
      <alignment horizontal="left" vertical="center"/>
    </xf>
    <xf numFmtId="0" fontId="0" fillId="0" borderId="0" xfId="0"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49" fontId="0" fillId="0" borderId="0" xfId="0" applyNumberFormat="1" applyFill="1" applyBorder="1" applyAlignment="1"/>
    <xf numFmtId="0" fontId="18" fillId="0" borderId="0" xfId="0" applyFont="1" applyBorder="1" applyAlignment="1">
      <alignment vertical="center"/>
    </xf>
    <xf numFmtId="0" fontId="0" fillId="0" borderId="0" xfId="0" applyBorder="1" applyAlignment="1">
      <alignment horizontal="centerContinuous"/>
    </xf>
    <xf numFmtId="0" fontId="0" fillId="0" borderId="62" xfId="0" applyBorder="1" applyAlignment="1">
      <alignment horizontal="centerContinuous"/>
    </xf>
    <xf numFmtId="0" fontId="0" fillId="0" borderId="62" xfId="0" applyBorder="1" applyAlignment="1">
      <alignment horizontal="right"/>
    </xf>
    <xf numFmtId="0" fontId="0" fillId="0" borderId="63" xfId="0" applyBorder="1" applyAlignment="1">
      <alignment horizontal="center" vertical="center"/>
    </xf>
    <xf numFmtId="0" fontId="0" fillId="0" borderId="65" xfId="0" applyBorder="1" applyAlignment="1">
      <alignment horizontal="centerContinuous" vertical="center"/>
    </xf>
    <xf numFmtId="0" fontId="0" fillId="0" borderId="62" xfId="0" applyBorder="1" applyAlignment="1">
      <alignment horizontal="left" vertical="center"/>
    </xf>
    <xf numFmtId="0" fontId="0" fillId="0" borderId="1" xfId="0" applyBorder="1" applyAlignment="1">
      <alignment horizontal="center" vertical="center"/>
    </xf>
    <xf numFmtId="0" fontId="24" fillId="0" borderId="39" xfId="0" applyFont="1" applyBorder="1" applyAlignment="1">
      <alignment vertical="top" wrapText="1"/>
    </xf>
    <xf numFmtId="0" fontId="0" fillId="0" borderId="62" xfId="0" applyBorder="1" applyAlignment="1">
      <alignment horizontal="center" vertical="center"/>
    </xf>
    <xf numFmtId="0" fontId="13" fillId="0" borderId="0" xfId="0" applyFont="1" applyBorder="1" applyAlignment="1">
      <alignment horizontal="distributed"/>
    </xf>
    <xf numFmtId="38" fontId="13" fillId="0" borderId="27" xfId="1" applyFont="1" applyBorder="1"/>
    <xf numFmtId="38" fontId="13" fillId="0" borderId="0" xfId="1" applyFont="1" applyBorder="1"/>
    <xf numFmtId="38" fontId="13" fillId="0" borderId="58" xfId="1" applyFont="1" applyBorder="1" applyAlignment="1">
      <alignment horizontal="right"/>
    </xf>
    <xf numFmtId="0" fontId="6" fillId="0" borderId="0" xfId="0" applyFont="1"/>
    <xf numFmtId="38" fontId="13" fillId="0" borderId="0" xfId="1" applyFont="1" applyBorder="1" applyAlignment="1">
      <alignment horizontal="right"/>
    </xf>
    <xf numFmtId="187" fontId="13" fillId="0" borderId="27" xfId="0" quotePrefix="1" applyNumberFormat="1" applyFont="1" applyFill="1" applyBorder="1" applyAlignment="1">
      <alignment horizontal="right"/>
    </xf>
    <xf numFmtId="187" fontId="13" fillId="0" borderId="0" xfId="0" quotePrefix="1" applyNumberFormat="1" applyFont="1" applyFill="1" applyBorder="1" applyAlignment="1">
      <alignment horizontal="right"/>
    </xf>
    <xf numFmtId="188" fontId="13" fillId="0" borderId="0" xfId="0" quotePrefix="1" applyNumberFormat="1" applyFont="1" applyFill="1" applyBorder="1" applyAlignment="1">
      <alignment horizontal="right"/>
    </xf>
    <xf numFmtId="189" fontId="13" fillId="0" borderId="0" xfId="0" quotePrefix="1" applyNumberFormat="1" applyFont="1" applyFill="1" applyBorder="1" applyAlignment="1">
      <alignment horizontal="right"/>
    </xf>
    <xf numFmtId="187" fontId="13" fillId="0" borderId="58" xfId="0" quotePrefix="1" applyNumberFormat="1" applyFont="1" applyFill="1" applyBorder="1" applyAlignment="1">
      <alignment horizontal="right"/>
    </xf>
    <xf numFmtId="188" fontId="13" fillId="0" borderId="0" xfId="0" applyNumberFormat="1" applyFont="1" applyFill="1" applyBorder="1" applyAlignment="1">
      <alignment horizontal="right"/>
    </xf>
    <xf numFmtId="0" fontId="13" fillId="0" borderId="62" xfId="0" applyFont="1" applyBorder="1" applyAlignment="1">
      <alignment horizontal="distributed"/>
    </xf>
    <xf numFmtId="187" fontId="13" fillId="0" borderId="35" xfId="0" quotePrefix="1" applyNumberFormat="1" applyFont="1" applyFill="1" applyBorder="1" applyAlignment="1">
      <alignment horizontal="right"/>
    </xf>
    <xf numFmtId="188" fontId="13" fillId="0" borderId="62" xfId="0" quotePrefix="1" applyNumberFormat="1" applyFont="1" applyFill="1" applyBorder="1" applyAlignment="1">
      <alignment horizontal="right"/>
    </xf>
    <xf numFmtId="188" fontId="13" fillId="0" borderId="62" xfId="0" applyNumberFormat="1" applyFont="1" applyFill="1" applyBorder="1" applyAlignment="1">
      <alignment horizontal="right"/>
    </xf>
    <xf numFmtId="189" fontId="13" fillId="0" borderId="62" xfId="0" quotePrefix="1" applyNumberFormat="1" applyFont="1" applyFill="1" applyBorder="1" applyAlignment="1">
      <alignment horizontal="right"/>
    </xf>
    <xf numFmtId="187" fontId="13" fillId="0" borderId="66" xfId="0" quotePrefix="1" applyNumberFormat="1" applyFont="1" applyFill="1" applyBorder="1" applyAlignment="1">
      <alignment horizontal="right"/>
    </xf>
    <xf numFmtId="0" fontId="19" fillId="0" borderId="0" xfId="0" applyFont="1" applyBorder="1" applyAlignment="1">
      <alignment horizontal="right"/>
    </xf>
    <xf numFmtId="0" fontId="0" fillId="0" borderId="0" xfId="0" applyAlignment="1">
      <alignment horizontal="left" wrapText="1"/>
    </xf>
    <xf numFmtId="0" fontId="0" fillId="0" borderId="0" xfId="0" applyBorder="1" applyAlignment="1">
      <alignment horizontal="left" wrapText="1"/>
    </xf>
    <xf numFmtId="187" fontId="25" fillId="0" borderId="0" xfId="0" quotePrefix="1" applyNumberFormat="1" applyFont="1" applyFill="1" applyAlignment="1">
      <alignment horizontal="right"/>
    </xf>
    <xf numFmtId="188" fontId="25" fillId="0" borderId="0" xfId="0" quotePrefix="1" applyNumberFormat="1" applyFont="1" applyFill="1" applyAlignment="1">
      <alignment horizontal="right"/>
    </xf>
    <xf numFmtId="189" fontId="25" fillId="0" borderId="0" xfId="0" quotePrefix="1" applyNumberFormat="1" applyFont="1" applyFill="1" applyAlignment="1">
      <alignment horizontal="right"/>
    </xf>
    <xf numFmtId="0" fontId="15" fillId="0" borderId="0" xfId="0" applyFont="1" applyAlignment="1">
      <alignment horizontal="left" vertical="top"/>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11" fillId="0" borderId="37" xfId="0" applyFont="1" applyBorder="1" applyAlignment="1">
      <alignment horizontal="center" vertical="center"/>
    </xf>
    <xf numFmtId="38" fontId="13" fillId="0" borderId="37" xfId="1" applyFont="1" applyBorder="1" applyAlignment="1">
      <alignment vertical="center"/>
    </xf>
    <xf numFmtId="38" fontId="13" fillId="0" borderId="74" xfId="1" applyFont="1" applyFill="1" applyBorder="1" applyAlignment="1">
      <alignment vertical="center"/>
    </xf>
    <xf numFmtId="190" fontId="13" fillId="0" borderId="75" xfId="1" applyNumberFormat="1" applyFont="1" applyFill="1" applyBorder="1" applyAlignment="1">
      <alignment vertical="center"/>
    </xf>
    <xf numFmtId="190" fontId="13" fillId="0" borderId="56" xfId="1" applyNumberFormat="1" applyFont="1" applyFill="1" applyBorder="1" applyAlignment="1">
      <alignment vertical="center"/>
    </xf>
    <xf numFmtId="182" fontId="13" fillId="0" borderId="54" xfId="0" applyNumberFormat="1" applyFont="1" applyFill="1" applyBorder="1" applyAlignment="1">
      <alignment vertical="center"/>
    </xf>
    <xf numFmtId="180" fontId="13" fillId="0" borderId="75" xfId="0" applyNumberFormat="1" applyFont="1" applyFill="1" applyBorder="1" applyAlignment="1">
      <alignment vertical="center"/>
    </xf>
    <xf numFmtId="0" fontId="11" fillId="0" borderId="34" xfId="0" applyFont="1" applyBorder="1" applyAlignment="1">
      <alignment horizontal="center" vertical="center"/>
    </xf>
    <xf numFmtId="38" fontId="13" fillId="0" borderId="34" xfId="1" applyFont="1" applyBorder="1" applyAlignment="1">
      <alignment vertical="center"/>
    </xf>
    <xf numFmtId="38" fontId="13" fillId="0" borderId="42" xfId="1" applyFont="1" applyFill="1" applyBorder="1" applyAlignment="1">
      <alignment vertical="center"/>
    </xf>
    <xf numFmtId="190" fontId="13" fillId="0" borderId="44" xfId="1" applyNumberFormat="1" applyFont="1" applyFill="1" applyBorder="1" applyAlignment="1">
      <alignment vertical="center"/>
    </xf>
    <xf numFmtId="190" fontId="13" fillId="0" borderId="51" xfId="1" applyNumberFormat="1" applyFont="1" applyFill="1" applyBorder="1" applyAlignment="1">
      <alignment vertical="center"/>
    </xf>
    <xf numFmtId="182" fontId="13" fillId="0" borderId="52" xfId="0" applyNumberFormat="1" applyFont="1" applyFill="1" applyBorder="1" applyAlignment="1">
      <alignment vertical="center"/>
    </xf>
    <xf numFmtId="180" fontId="13" fillId="0" borderId="44" xfId="0" applyNumberFormat="1" applyFont="1" applyFill="1" applyBorder="1" applyAlignment="1">
      <alignment vertical="center"/>
    </xf>
    <xf numFmtId="0" fontId="11" fillId="0" borderId="71" xfId="0" applyFont="1" applyBorder="1" applyAlignment="1">
      <alignment horizontal="center" vertical="center"/>
    </xf>
    <xf numFmtId="38" fontId="13" fillId="0" borderId="71" xfId="1" applyFont="1" applyBorder="1" applyAlignment="1">
      <alignment vertical="center"/>
    </xf>
    <xf numFmtId="38" fontId="13" fillId="0" borderId="45" xfId="1" applyFont="1" applyFill="1" applyBorder="1" applyAlignment="1">
      <alignment vertical="center"/>
    </xf>
    <xf numFmtId="190" fontId="13" fillId="0" borderId="47" xfId="1" applyNumberFormat="1" applyFont="1" applyFill="1" applyBorder="1" applyAlignment="1">
      <alignment vertical="center"/>
    </xf>
    <xf numFmtId="190" fontId="13" fillId="0" borderId="72" xfId="1" applyNumberFormat="1" applyFont="1" applyFill="1" applyBorder="1" applyAlignment="1">
      <alignment vertical="center"/>
    </xf>
    <xf numFmtId="182" fontId="13" fillId="0" borderId="73" xfId="0" applyNumberFormat="1" applyFont="1" applyFill="1" applyBorder="1" applyAlignment="1">
      <alignment vertical="center"/>
    </xf>
    <xf numFmtId="180" fontId="13" fillId="0" borderId="47" xfId="0" applyNumberFormat="1" applyFont="1" applyFill="1" applyBorder="1" applyAlignment="1">
      <alignment vertical="center"/>
    </xf>
    <xf numFmtId="189" fontId="26" fillId="0" borderId="0" xfId="4" quotePrefix="1" applyNumberFormat="1" applyFont="1" applyFill="1" applyBorder="1" applyAlignment="1">
      <alignment horizontal="right" vertical="top"/>
    </xf>
    <xf numFmtId="0" fontId="19" fillId="0" borderId="0" xfId="0" applyFont="1" applyAlignment="1">
      <alignment horizontal="right"/>
    </xf>
    <xf numFmtId="0" fontId="10" fillId="0" borderId="0" xfId="0" applyFont="1" applyAlignment="1"/>
    <xf numFmtId="0" fontId="0" fillId="0" borderId="0" xfId="0" applyFont="1" applyAlignment="1">
      <alignment vertical="center"/>
    </xf>
    <xf numFmtId="0" fontId="10" fillId="0" borderId="0" xfId="0" applyFont="1"/>
    <xf numFmtId="0" fontId="18" fillId="4" borderId="0" xfId="0" applyFont="1" applyFill="1"/>
    <xf numFmtId="0" fontId="0" fillId="4" borderId="0" xfId="0" applyFill="1"/>
    <xf numFmtId="0" fontId="0" fillId="4" borderId="62" xfId="0" applyFill="1" applyBorder="1"/>
    <xf numFmtId="0" fontId="11" fillId="4" borderId="39" xfId="0" applyFont="1" applyFill="1" applyBorder="1" applyAlignment="1">
      <alignment horizontal="centerContinuous" vertical="center"/>
    </xf>
    <xf numFmtId="0" fontId="11" fillId="4" borderId="12" xfId="0" applyFont="1" applyFill="1" applyBorder="1" applyAlignment="1">
      <alignment horizontal="centerContinuous" vertical="center"/>
    </xf>
    <xf numFmtId="0" fontId="11" fillId="4" borderId="76" xfId="0" applyFont="1" applyFill="1" applyBorder="1" applyAlignment="1">
      <alignment horizontal="centerContinuous" vertical="center"/>
    </xf>
    <xf numFmtId="0" fontId="11" fillId="4" borderId="76" xfId="0" applyFont="1" applyFill="1" applyBorder="1" applyAlignment="1">
      <alignment horizontal="center" vertical="center"/>
    </xf>
    <xf numFmtId="0" fontId="0" fillId="4" borderId="0" xfId="0" applyFill="1" applyBorder="1" applyAlignment="1">
      <alignment horizontal="left" shrinkToFit="1"/>
    </xf>
    <xf numFmtId="182" fontId="0" fillId="4" borderId="27" xfId="1" applyNumberFormat="1" applyFont="1" applyFill="1" applyBorder="1" applyAlignment="1">
      <alignment shrinkToFit="1"/>
    </xf>
    <xf numFmtId="182" fontId="0" fillId="4" borderId="0" xfId="1" applyNumberFormat="1" applyFont="1" applyFill="1" applyBorder="1" applyAlignment="1">
      <alignment shrinkToFit="1"/>
    </xf>
    <xf numFmtId="182" fontId="6" fillId="4" borderId="0" xfId="0" applyNumberFormat="1" applyFont="1" applyFill="1" applyBorder="1" applyAlignment="1">
      <alignment shrinkToFit="1"/>
    </xf>
    <xf numFmtId="182" fontId="0" fillId="4" borderId="0" xfId="0" quotePrefix="1" applyNumberFormat="1" applyFill="1" applyBorder="1" applyAlignment="1">
      <alignment horizontal="right" shrinkToFit="1"/>
    </xf>
    <xf numFmtId="182" fontId="6" fillId="4" borderId="0" xfId="0" quotePrefix="1" applyNumberFormat="1" applyFont="1" applyFill="1" applyBorder="1" applyAlignment="1">
      <alignment horizontal="right" shrinkToFit="1"/>
    </xf>
    <xf numFmtId="182" fontId="6" fillId="4" borderId="0" xfId="0" applyNumberFormat="1" applyFont="1" applyFill="1" applyBorder="1"/>
    <xf numFmtId="182" fontId="6" fillId="4" borderId="0" xfId="0" applyNumberFormat="1" applyFont="1" applyFill="1" applyBorder="1" applyAlignment="1">
      <alignment horizontal="right" shrinkToFit="1"/>
    </xf>
    <xf numFmtId="182" fontId="0" fillId="4" borderId="0" xfId="1" applyNumberFormat="1" applyFont="1" applyFill="1" applyBorder="1" applyAlignment="1">
      <alignment horizontal="right" shrinkToFit="1"/>
    </xf>
    <xf numFmtId="182" fontId="6" fillId="4" borderId="0" xfId="1" applyNumberFormat="1" applyFont="1" applyFill="1" applyBorder="1" applyAlignment="1">
      <alignment horizontal="right" shrinkToFit="1"/>
    </xf>
    <xf numFmtId="182" fontId="0" fillId="4" borderId="0" xfId="0" applyNumberFormat="1" applyFont="1" applyFill="1" applyBorder="1" applyAlignment="1">
      <alignment horizontal="right"/>
    </xf>
    <xf numFmtId="182" fontId="0" fillId="4" borderId="27" xfId="1" applyNumberFormat="1" applyFont="1" applyFill="1" applyBorder="1" applyAlignment="1">
      <alignment horizontal="right" shrinkToFit="1"/>
    </xf>
    <xf numFmtId="182" fontId="6" fillId="4" borderId="0" xfId="1" applyNumberFormat="1" applyFont="1" applyFill="1" applyBorder="1" applyAlignment="1">
      <alignment horizontal="right"/>
    </xf>
    <xf numFmtId="182" fontId="0" fillId="4" borderId="0" xfId="0" quotePrefix="1" applyNumberFormat="1" applyFont="1" applyFill="1" applyBorder="1" applyAlignment="1">
      <alignment horizontal="right" shrinkToFit="1"/>
    </xf>
    <xf numFmtId="182" fontId="0" fillId="4" borderId="0" xfId="0" applyNumberFormat="1" applyFont="1" applyFill="1" applyBorder="1" applyAlignment="1">
      <alignment horizontal="right" shrinkToFit="1"/>
    </xf>
    <xf numFmtId="0" fontId="0" fillId="4" borderId="62" xfId="0" applyFill="1" applyBorder="1" applyAlignment="1">
      <alignment horizontal="left" shrinkToFit="1"/>
    </xf>
    <xf numFmtId="182" fontId="0" fillId="4" borderId="35" xfId="1" applyNumberFormat="1" applyFont="1" applyFill="1" applyBorder="1" applyAlignment="1">
      <alignment horizontal="right" shrinkToFit="1"/>
    </xf>
    <xf numFmtId="182" fontId="0" fillId="4" borderId="62" xfId="1" applyNumberFormat="1" applyFont="1" applyFill="1" applyBorder="1" applyAlignment="1">
      <alignment horizontal="right" shrinkToFit="1"/>
    </xf>
    <xf numFmtId="182" fontId="0" fillId="4" borderId="62" xfId="0" quotePrefix="1" applyNumberFormat="1" applyFill="1" applyBorder="1" applyAlignment="1">
      <alignment horizontal="right" shrinkToFit="1"/>
    </xf>
    <xf numFmtId="182" fontId="6" fillId="4" borderId="62" xfId="0" quotePrefix="1" applyNumberFormat="1" applyFont="1" applyFill="1" applyBorder="1" applyAlignment="1">
      <alignment horizontal="right" shrinkToFit="1"/>
    </xf>
    <xf numFmtId="182" fontId="0" fillId="4" borderId="62" xfId="0" applyNumberFormat="1" applyFill="1" applyBorder="1"/>
    <xf numFmtId="0" fontId="0" fillId="4" borderId="0" xfId="0" applyFill="1" applyAlignment="1">
      <alignment shrinkToFit="1"/>
    </xf>
    <xf numFmtId="182" fontId="0" fillId="4" borderId="0" xfId="0" applyNumberFormat="1" applyFill="1" applyAlignment="1">
      <alignment shrinkToFit="1"/>
    </xf>
    <xf numFmtId="0" fontId="0" fillId="4" borderId="62" xfId="0" applyFill="1" applyBorder="1" applyAlignment="1">
      <alignment shrinkToFit="1"/>
    </xf>
    <xf numFmtId="0" fontId="0" fillId="4" borderId="12" xfId="0" applyFill="1" applyBorder="1" applyAlignment="1">
      <alignment shrinkToFit="1"/>
    </xf>
    <xf numFmtId="0" fontId="11" fillId="4" borderId="64" xfId="0" applyFont="1" applyFill="1" applyBorder="1" applyAlignment="1">
      <alignment horizontal="centerContinuous" vertical="center" shrinkToFit="1"/>
    </xf>
    <xf numFmtId="0" fontId="11" fillId="4" borderId="76" xfId="0" applyFont="1" applyFill="1" applyBorder="1" applyAlignment="1">
      <alignment horizontal="centerContinuous" vertical="center" shrinkToFit="1"/>
    </xf>
    <xf numFmtId="182" fontId="6" fillId="4" borderId="0" xfId="0" quotePrefix="1" applyNumberFormat="1" applyFont="1" applyFill="1" applyAlignment="1">
      <alignment horizontal="right" shrinkToFit="1"/>
    </xf>
    <xf numFmtId="182" fontId="0" fillId="4" borderId="0" xfId="0" applyNumberFormat="1" applyFill="1"/>
    <xf numFmtId="182" fontId="0" fillId="4" borderId="0" xfId="0" applyNumberFormat="1" applyFill="1" applyAlignment="1">
      <alignment horizontal="right" shrinkToFit="1"/>
    </xf>
    <xf numFmtId="182" fontId="6" fillId="4" borderId="0" xfId="0" applyNumberFormat="1" applyFont="1" applyFill="1" applyAlignment="1">
      <alignment horizontal="right" shrinkToFit="1"/>
    </xf>
    <xf numFmtId="182" fontId="0" fillId="4" borderId="0" xfId="0" applyNumberFormat="1" applyFont="1" applyFill="1" applyAlignment="1">
      <alignment horizontal="right"/>
    </xf>
    <xf numFmtId="182" fontId="0" fillId="4" borderId="62" xfId="0" applyNumberFormat="1" applyFill="1" applyBorder="1" applyAlignment="1">
      <alignment shrinkToFit="1"/>
    </xf>
    <xf numFmtId="0" fontId="0" fillId="4" borderId="0" xfId="0" applyFill="1" applyAlignment="1">
      <alignment horizontal="right"/>
    </xf>
    <xf numFmtId="0" fontId="19" fillId="4" borderId="0" xfId="0" applyFont="1" applyFill="1" applyBorder="1" applyAlignment="1">
      <alignment horizontal="right"/>
    </xf>
    <xf numFmtId="0" fontId="19" fillId="4" borderId="0" xfId="0" applyFont="1" applyFill="1" applyAlignment="1">
      <alignment horizontal="right"/>
    </xf>
    <xf numFmtId="0" fontId="19" fillId="4" borderId="15" xfId="0" applyFont="1" applyFill="1" applyBorder="1" applyAlignment="1">
      <alignment horizontal="right"/>
    </xf>
    <xf numFmtId="0" fontId="0" fillId="4" borderId="0" xfId="0" applyFill="1" applyAlignment="1">
      <alignment horizontal="center"/>
    </xf>
    <xf numFmtId="0" fontId="0" fillId="4" borderId="0" xfId="0" applyFill="1" applyBorder="1"/>
    <xf numFmtId="0" fontId="0" fillId="4" borderId="0" xfId="0" applyFont="1" applyFill="1" applyAlignment="1">
      <alignment horizontal="center"/>
    </xf>
    <xf numFmtId="0" fontId="0" fillId="4" borderId="0" xfId="0" applyFont="1" applyFill="1" applyAlignment="1"/>
    <xf numFmtId="0" fontId="0" fillId="4" borderId="0" xfId="0" applyFont="1" applyFill="1"/>
    <xf numFmtId="56" fontId="0" fillId="4" borderId="0" xfId="0" applyNumberFormat="1" applyFont="1" applyFill="1" applyAlignment="1"/>
    <xf numFmtId="0" fontId="0" fillId="4" borderId="0" xfId="0" applyFill="1" applyBorder="1" applyAlignment="1">
      <alignment horizontal="left"/>
    </xf>
    <xf numFmtId="177" fontId="0" fillId="4" borderId="0" xfId="0" applyNumberFormat="1" applyFill="1" applyAlignment="1">
      <alignment horizontal="right"/>
    </xf>
    <xf numFmtId="0" fontId="0" fillId="4" borderId="62" xfId="0" applyFill="1" applyBorder="1" applyAlignment="1">
      <alignment vertical="center" wrapText="1"/>
    </xf>
    <xf numFmtId="0" fontId="0" fillId="4" borderId="62" xfId="0" applyFill="1" applyBorder="1" applyAlignment="1">
      <alignment horizontal="right" vertical="center"/>
    </xf>
    <xf numFmtId="0" fontId="0" fillId="4" borderId="12" xfId="0" applyFill="1" applyBorder="1" applyAlignment="1">
      <alignment vertical="center" shrinkToFit="1"/>
    </xf>
    <xf numFmtId="0" fontId="11" fillId="4" borderId="40" xfId="0" applyFont="1" applyFill="1" applyBorder="1" applyAlignment="1">
      <alignment horizontal="centerContinuous" vertical="center" shrinkToFit="1"/>
    </xf>
    <xf numFmtId="0" fontId="11" fillId="4" borderId="65" xfId="0" applyFont="1" applyFill="1" applyBorder="1" applyAlignment="1">
      <alignment horizontal="centerContinuous" vertical="center" shrinkToFit="1"/>
    </xf>
    <xf numFmtId="0" fontId="11" fillId="4" borderId="12" xfId="0" applyFont="1" applyFill="1" applyBorder="1" applyAlignment="1">
      <alignment horizontal="centerContinuous" vertical="center" shrinkToFit="1"/>
    </xf>
    <xf numFmtId="0" fontId="11" fillId="4" borderId="41" xfId="0" applyFont="1" applyFill="1" applyBorder="1" applyAlignment="1">
      <alignment horizontal="centerContinuous" vertical="center" shrinkToFit="1"/>
    </xf>
    <xf numFmtId="177" fontId="11" fillId="4" borderId="76" xfId="0" applyNumberFormat="1" applyFont="1" applyFill="1" applyBorder="1" applyAlignment="1">
      <alignment horizontal="center" vertical="center"/>
    </xf>
    <xf numFmtId="182" fontId="0" fillId="4" borderId="0" xfId="0" quotePrefix="1" applyNumberFormat="1" applyFill="1" applyAlignment="1">
      <alignment horizontal="right"/>
    </xf>
    <xf numFmtId="182" fontId="0" fillId="4" borderId="0" xfId="0" quotePrefix="1" applyNumberFormat="1" applyFill="1" applyAlignment="1">
      <alignment horizontal="right" shrinkToFit="1"/>
    </xf>
    <xf numFmtId="182" fontId="0" fillId="4" borderId="0" xfId="1" applyNumberFormat="1" applyFont="1" applyFill="1" applyBorder="1" applyAlignment="1">
      <alignment horizontal="right"/>
    </xf>
    <xf numFmtId="182" fontId="0" fillId="4" borderId="62" xfId="0" quotePrefix="1" applyNumberFormat="1" applyFill="1" applyBorder="1" applyAlignment="1">
      <alignment horizontal="right"/>
    </xf>
    <xf numFmtId="0" fontId="0" fillId="4" borderId="62" xfId="0" applyFill="1" applyBorder="1" applyAlignment="1"/>
    <xf numFmtId="177" fontId="0" fillId="4" borderId="62" xfId="0" applyNumberFormat="1" applyFill="1" applyBorder="1" applyAlignment="1">
      <alignment horizontal="right" vertical="top"/>
    </xf>
    <xf numFmtId="0" fontId="11" fillId="4" borderId="39" xfId="0" applyFont="1" applyFill="1" applyBorder="1" applyAlignment="1">
      <alignment horizontal="centerContinuous" vertical="center" shrinkToFit="1"/>
    </xf>
    <xf numFmtId="177" fontId="11" fillId="4" borderId="12" xfId="0" applyNumberFormat="1" applyFont="1" applyFill="1" applyBorder="1" applyAlignment="1">
      <alignment horizontal="center" vertical="center"/>
    </xf>
    <xf numFmtId="182" fontId="0" fillId="4" borderId="0" xfId="0" applyNumberFormat="1" applyFont="1" applyFill="1" applyAlignment="1">
      <alignment shrinkToFit="1"/>
    </xf>
    <xf numFmtId="182" fontId="0" fillId="4" borderId="0" xfId="0" applyNumberFormat="1" applyFont="1" applyFill="1" applyBorder="1" applyAlignment="1">
      <alignment shrinkToFit="1"/>
    </xf>
    <xf numFmtId="182" fontId="0" fillId="4" borderId="0" xfId="0" applyNumberFormat="1" applyFill="1" applyBorder="1" applyAlignment="1"/>
    <xf numFmtId="182" fontId="0" fillId="4" borderId="0" xfId="0" applyNumberFormat="1" applyFill="1" applyBorder="1" applyAlignment="1">
      <alignment horizontal="right"/>
    </xf>
    <xf numFmtId="182" fontId="0" fillId="4" borderId="62" xfId="0" applyNumberFormat="1" applyFill="1" applyBorder="1" applyAlignment="1">
      <alignment horizontal="right" shrinkToFit="1"/>
    </xf>
    <xf numFmtId="182" fontId="0" fillId="4" borderId="62" xfId="0" applyNumberFormat="1" applyFill="1" applyBorder="1" applyAlignment="1"/>
    <xf numFmtId="0" fontId="0" fillId="4" borderId="0" xfId="0" applyFill="1" applyBorder="1" applyAlignment="1">
      <alignment horizontal="right"/>
    </xf>
    <xf numFmtId="0" fontId="0" fillId="2" borderId="16" xfId="0" applyFill="1" applyBorder="1" applyAlignment="1">
      <alignment vertical="center"/>
    </xf>
    <xf numFmtId="0" fontId="0" fillId="2" borderId="15" xfId="0" applyFill="1" applyBorder="1" applyAlignment="1">
      <alignment vertical="center"/>
    </xf>
    <xf numFmtId="0" fontId="0" fillId="2" borderId="63" xfId="0" applyFill="1" applyBorder="1" applyAlignment="1">
      <alignment vertical="center"/>
    </xf>
    <xf numFmtId="0" fontId="0" fillId="0" borderId="27" xfId="0" applyBorder="1" applyAlignment="1">
      <alignment vertical="center"/>
    </xf>
    <xf numFmtId="0" fontId="0" fillId="0" borderId="26" xfId="0" applyBorder="1" applyAlignment="1">
      <alignment vertical="center"/>
    </xf>
    <xf numFmtId="0" fontId="0" fillId="2" borderId="27" xfId="0" applyFill="1" applyBorder="1" applyAlignment="1">
      <alignment horizontal="left" vertical="center"/>
    </xf>
    <xf numFmtId="0" fontId="0" fillId="2" borderId="0" xfId="0" applyFill="1" applyBorder="1" applyAlignment="1">
      <alignment vertical="center"/>
    </xf>
    <xf numFmtId="0" fontId="0" fillId="2" borderId="26" xfId="0" applyFill="1" applyBorder="1" applyAlignment="1">
      <alignment vertical="center"/>
    </xf>
    <xf numFmtId="0" fontId="0" fillId="0" borderId="27" xfId="0" applyBorder="1" applyAlignment="1">
      <alignment horizontal="left" vertical="center"/>
    </xf>
    <xf numFmtId="0" fontId="27" fillId="2" borderId="0" xfId="0" applyFont="1" applyFill="1" applyBorder="1" applyAlignment="1">
      <alignment vertical="center"/>
    </xf>
    <xf numFmtId="0" fontId="0" fillId="0" borderId="27" xfId="0" applyFont="1" applyBorder="1" applyAlignment="1">
      <alignment horizontal="left" vertical="center"/>
    </xf>
    <xf numFmtId="0" fontId="27" fillId="0" borderId="0" xfId="0" applyFont="1" applyBorder="1" applyAlignment="1">
      <alignment vertical="center"/>
    </xf>
    <xf numFmtId="0" fontId="0" fillId="2" borderId="27" xfId="0" applyFont="1" applyFill="1" applyBorder="1" applyAlignment="1">
      <alignment horizontal="left" vertical="center"/>
    </xf>
    <xf numFmtId="0" fontId="0" fillId="0" borderId="35" xfId="0" applyFont="1" applyBorder="1" applyAlignment="1">
      <alignment horizontal="left" vertical="center"/>
    </xf>
    <xf numFmtId="0" fontId="0" fillId="0" borderId="62" xfId="0" applyBorder="1" applyAlignment="1">
      <alignment vertical="center"/>
    </xf>
    <xf numFmtId="0" fontId="0" fillId="0" borderId="77" xfId="0" applyBorder="1" applyAlignment="1">
      <alignment vertical="center"/>
    </xf>
    <xf numFmtId="0" fontId="27" fillId="0" borderId="62" xfId="0" applyFont="1" applyBorder="1" applyAlignment="1">
      <alignment vertical="center"/>
    </xf>
    <xf numFmtId="0" fontId="18" fillId="0" borderId="0" xfId="0" applyFont="1" applyAlignment="1">
      <alignment horizontal="left"/>
    </xf>
    <xf numFmtId="0" fontId="10" fillId="0" borderId="0" xfId="0" applyFont="1" applyAlignment="1">
      <alignment horizontal="left"/>
    </xf>
    <xf numFmtId="0" fontId="6" fillId="0" borderId="15" xfId="0" applyFont="1" applyBorder="1" applyAlignment="1">
      <alignment horizontal="right"/>
    </xf>
    <xf numFmtId="0" fontId="6" fillId="0" borderId="54" xfId="0" applyFont="1" applyBorder="1"/>
    <xf numFmtId="0" fontId="19" fillId="0" borderId="4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80" xfId="0" applyFont="1" applyBorder="1" applyAlignment="1">
      <alignment horizontal="center" vertical="center" wrapText="1"/>
    </xf>
    <xf numFmtId="38" fontId="13" fillId="0" borderId="0" xfId="1" applyFont="1" applyFill="1" applyBorder="1"/>
    <xf numFmtId="182" fontId="13" fillId="0" borderId="0" xfId="1" applyNumberFormat="1" applyFont="1" applyFill="1" applyBorder="1" applyAlignment="1">
      <alignment horizontal="right"/>
    </xf>
    <xf numFmtId="182" fontId="13" fillId="0" borderId="0" xfId="1" applyNumberFormat="1" applyFont="1" applyFill="1" applyBorder="1"/>
    <xf numFmtId="182" fontId="13" fillId="0" borderId="81" xfId="1" applyNumberFormat="1" applyFont="1" applyFill="1" applyBorder="1"/>
    <xf numFmtId="38" fontId="13" fillId="0" borderId="0" xfId="1" applyFont="1" applyFill="1"/>
    <xf numFmtId="38" fontId="11" fillId="0" borderId="58" xfId="1" applyFont="1" applyFill="1" applyBorder="1" applyAlignment="1">
      <alignment horizontal="center"/>
    </xf>
    <xf numFmtId="182" fontId="13" fillId="0" borderId="0" xfId="1" quotePrefix="1" applyNumberFormat="1" applyFont="1" applyFill="1" applyBorder="1" applyAlignment="1">
      <alignment horizontal="right"/>
    </xf>
    <xf numFmtId="38" fontId="11" fillId="0" borderId="58" xfId="1" applyFont="1" applyBorder="1" applyAlignment="1">
      <alignment horizontal="center"/>
    </xf>
    <xf numFmtId="38" fontId="13" fillId="0" borderId="0" xfId="1" applyFont="1"/>
    <xf numFmtId="38" fontId="11" fillId="0" borderId="66" xfId="1" applyFont="1" applyBorder="1" applyAlignment="1">
      <alignment horizontal="center"/>
    </xf>
    <xf numFmtId="182" fontId="13" fillId="0" borderId="62" xfId="1" applyNumberFormat="1" applyFont="1" applyFill="1" applyBorder="1" applyAlignment="1">
      <alignment horizontal="right"/>
    </xf>
    <xf numFmtId="182" fontId="13" fillId="0" borderId="62" xfId="1" applyNumberFormat="1" applyFont="1" applyFill="1" applyBorder="1"/>
    <xf numFmtId="182" fontId="13" fillId="0" borderId="82" xfId="1" applyNumberFormat="1" applyFont="1" applyFill="1" applyBorder="1"/>
    <xf numFmtId="38" fontId="6" fillId="0" borderId="0" xfId="1" applyFont="1" applyBorder="1" applyAlignment="1">
      <alignment horizontal="center"/>
    </xf>
    <xf numFmtId="0" fontId="11" fillId="0" borderId="0" xfId="0" applyFont="1" applyAlignment="1">
      <alignment horizontal="right"/>
    </xf>
    <xf numFmtId="0" fontId="6" fillId="0" borderId="0" xfId="0" applyFont="1" applyAlignment="1">
      <alignment horizontal="right"/>
    </xf>
    <xf numFmtId="0" fontId="0" fillId="0" borderId="0" xfId="0" applyFill="1" applyBorder="1" applyAlignment="1">
      <alignment wrapText="1"/>
    </xf>
    <xf numFmtId="0" fontId="19" fillId="0" borderId="0" xfId="0" applyFont="1" applyFill="1" applyBorder="1" applyAlignment="1">
      <alignment horizontal="left"/>
    </xf>
    <xf numFmtId="0" fontId="19" fillId="0" borderId="0" xfId="0" applyFont="1" applyFill="1" applyBorder="1" applyAlignment="1">
      <alignment wrapText="1"/>
    </xf>
    <xf numFmtId="0" fontId="19" fillId="0" borderId="0" xfId="0" applyFont="1" applyFill="1" applyBorder="1" applyAlignment="1"/>
    <xf numFmtId="0" fontId="11" fillId="0" borderId="0" xfId="0" applyFont="1" applyFill="1" applyBorder="1" applyAlignment="1"/>
    <xf numFmtId="0" fontId="11" fillId="0" borderId="0" xfId="0" applyFont="1" applyAlignment="1"/>
    <xf numFmtId="0" fontId="0" fillId="0" borderId="0" xfId="0" applyFill="1" applyAlignment="1">
      <alignment wrapText="1"/>
    </xf>
    <xf numFmtId="0" fontId="6" fillId="0" borderId="0" xfId="0" applyFont="1" applyFill="1" applyBorder="1" applyAlignment="1"/>
    <xf numFmtId="0" fontId="6" fillId="0" borderId="0" xfId="0" applyFont="1" applyFill="1"/>
    <xf numFmtId="0" fontId="0" fillId="0" borderId="83" xfId="0" applyBorder="1" applyAlignment="1">
      <alignment horizontal="centerContinuous" vertical="center"/>
    </xf>
    <xf numFmtId="0" fontId="0" fillId="0" borderId="84" xfId="0" applyBorder="1" applyAlignment="1">
      <alignment horizontal="centerContinuous" vertical="center"/>
    </xf>
    <xf numFmtId="0" fontId="0" fillId="0" borderId="85" xfId="0" applyBorder="1" applyAlignment="1">
      <alignment horizontal="centerContinuous" vertical="center"/>
    </xf>
    <xf numFmtId="0" fontId="0" fillId="0" borderId="86" xfId="0" applyBorder="1" applyAlignment="1">
      <alignment horizontal="centerContinuous" vertical="center"/>
    </xf>
    <xf numFmtId="0" fontId="0" fillId="0" borderId="87" xfId="0" applyBorder="1" applyAlignment="1">
      <alignment horizontal="centerContinuous" vertical="center"/>
    </xf>
    <xf numFmtId="0" fontId="0" fillId="0" borderId="0" xfId="0" applyBorder="1" applyAlignment="1">
      <alignment horizontal="centerContinuous" vertical="center"/>
    </xf>
    <xf numFmtId="0" fontId="0" fillId="0" borderId="88" xfId="0" applyBorder="1" applyAlignment="1">
      <alignment horizontal="right" vertical="center"/>
    </xf>
    <xf numFmtId="0" fontId="0" fillId="0" borderId="89" xfId="0" applyBorder="1" applyAlignment="1">
      <alignment horizontal="right" vertical="center"/>
    </xf>
    <xf numFmtId="0" fontId="0" fillId="0" borderId="62" xfId="0" applyBorder="1" applyAlignment="1">
      <alignment horizontal="right" vertical="center"/>
    </xf>
    <xf numFmtId="0" fontId="0" fillId="0" borderId="0" xfId="0" applyBorder="1" applyAlignment="1">
      <alignment horizontal="distributed" justifyLastLine="1"/>
    </xf>
    <xf numFmtId="38" fontId="0" fillId="0" borderId="27" xfId="1" applyFont="1" applyBorder="1" applyAlignment="1">
      <alignment horizontal="right"/>
    </xf>
    <xf numFmtId="38" fontId="0" fillId="0" borderId="0" xfId="1" applyFont="1" applyBorder="1" applyAlignment="1">
      <alignment horizontal="right"/>
    </xf>
    <xf numFmtId="0" fontId="0" fillId="0" borderId="62" xfId="0" applyBorder="1" applyAlignment="1">
      <alignment horizontal="distributed" justifyLastLine="1"/>
    </xf>
    <xf numFmtId="38" fontId="0" fillId="0" borderId="35" xfId="1" applyFont="1" applyBorder="1" applyAlignment="1">
      <alignment horizontal="right"/>
    </xf>
    <xf numFmtId="38" fontId="0" fillId="0" borderId="62" xfId="1" applyFont="1" applyBorder="1" applyAlignment="1">
      <alignment horizontal="right"/>
    </xf>
    <xf numFmtId="0" fontId="29" fillId="0" borderId="0" xfId="0" applyFont="1" applyAlignment="1">
      <alignment horizontal="right"/>
    </xf>
    <xf numFmtId="0" fontId="0" fillId="0" borderId="0" xfId="0" applyAlignment="1">
      <alignment horizontal="center" vertical="center" wrapText="1"/>
    </xf>
    <xf numFmtId="0" fontId="0" fillId="0" borderId="62" xfId="0" applyBorder="1"/>
    <xf numFmtId="0" fontId="10" fillId="0" borderId="16" xfId="0" applyFont="1" applyBorder="1" applyAlignment="1">
      <alignment horizontal="center"/>
    </xf>
    <xf numFmtId="0" fontId="10" fillId="0" borderId="15" xfId="0" applyFont="1" applyBorder="1" applyAlignment="1">
      <alignment horizontal="center"/>
    </xf>
    <xf numFmtId="0" fontId="10" fillId="0" borderId="35" xfId="0" applyFont="1" applyBorder="1"/>
    <xf numFmtId="0" fontId="10" fillId="0" borderId="62" xfId="0" applyFont="1" applyBorder="1" applyAlignment="1">
      <alignment horizontal="center"/>
    </xf>
    <xf numFmtId="0" fontId="30" fillId="0" borderId="0" xfId="0" applyFont="1" applyBorder="1" applyAlignment="1">
      <alignment horizontal="left" shrinkToFit="1"/>
    </xf>
    <xf numFmtId="38" fontId="18" fillId="0" borderId="27" xfId="1" applyFont="1" applyBorder="1"/>
    <xf numFmtId="38" fontId="18" fillId="0" borderId="0" xfId="1" applyFont="1" applyBorder="1"/>
    <xf numFmtId="38" fontId="18" fillId="0" borderId="0" xfId="1" applyFont="1" applyFill="1" applyBorder="1"/>
    <xf numFmtId="0" fontId="10" fillId="2" borderId="0" xfId="0" applyFont="1" applyFill="1" applyBorder="1" applyAlignment="1">
      <alignment horizontal="left" shrinkToFit="1"/>
    </xf>
    <xf numFmtId="38" fontId="15" fillId="2" borderId="27" xfId="1" applyFont="1" applyFill="1" applyBorder="1"/>
    <xf numFmtId="38" fontId="15" fillId="2" borderId="0" xfId="1" applyFont="1" applyFill="1" applyBorder="1" applyAlignment="1">
      <alignment horizontal="right"/>
    </xf>
    <xf numFmtId="0" fontId="10" fillId="0" borderId="0" xfId="0" applyFont="1" applyBorder="1" applyAlignment="1">
      <alignment horizontal="left" shrinkToFit="1"/>
    </xf>
    <xf numFmtId="38" fontId="15" fillId="0" borderId="27" xfId="1" applyFont="1" applyBorder="1" applyAlignment="1">
      <alignment horizontal="right"/>
    </xf>
    <xf numFmtId="38" fontId="15" fillId="0" borderId="0" xfId="1" applyFont="1" applyBorder="1" applyAlignment="1">
      <alignment horizontal="right"/>
    </xf>
    <xf numFmtId="38" fontId="15" fillId="2" borderId="27" xfId="1" applyFont="1" applyFill="1" applyBorder="1" applyAlignment="1">
      <alignment horizontal="right"/>
    </xf>
    <xf numFmtId="0" fontId="10" fillId="0" borderId="0" xfId="0" applyFont="1" applyFill="1" applyBorder="1" applyAlignment="1">
      <alignment horizontal="left" shrinkToFit="1"/>
    </xf>
    <xf numFmtId="38" fontId="15" fillId="0" borderId="27" xfId="1" applyFont="1" applyFill="1" applyBorder="1" applyAlignment="1">
      <alignment horizontal="right"/>
    </xf>
    <xf numFmtId="38" fontId="15" fillId="0" borderId="0" xfId="1" applyFont="1" applyFill="1" applyBorder="1" applyAlignment="1">
      <alignment horizontal="right"/>
    </xf>
    <xf numFmtId="38" fontId="15" fillId="2" borderId="0" xfId="1" applyFont="1" applyFill="1" applyBorder="1"/>
    <xf numFmtId="38" fontId="15" fillId="0" borderId="27" xfId="1" applyFont="1" applyBorder="1"/>
    <xf numFmtId="38" fontId="15" fillId="0" borderId="0" xfId="1" applyFont="1" applyBorder="1"/>
    <xf numFmtId="3" fontId="0" fillId="0" borderId="0" xfId="0" applyNumberFormat="1"/>
    <xf numFmtId="38" fontId="15" fillId="0" borderId="0" xfId="1" applyFont="1" applyFill="1" applyBorder="1"/>
    <xf numFmtId="0" fontId="10" fillId="2" borderId="62" xfId="0" applyFont="1" applyFill="1" applyBorder="1" applyAlignment="1">
      <alignment horizontal="left" shrinkToFit="1"/>
    </xf>
    <xf numFmtId="38" fontId="15" fillId="2" borderId="35" xfId="1" applyFont="1" applyFill="1" applyBorder="1"/>
    <xf numFmtId="38" fontId="15" fillId="2" borderId="62" xfId="1" applyFont="1" applyFill="1" applyBorder="1"/>
    <xf numFmtId="38" fontId="15" fillId="2" borderId="62" xfId="1" applyFont="1" applyFill="1" applyBorder="1" applyAlignment="1">
      <alignment horizontal="right"/>
    </xf>
    <xf numFmtId="38" fontId="13" fillId="0" borderId="0" xfId="0" applyNumberFormat="1" applyFont="1"/>
    <xf numFmtId="0" fontId="18" fillId="0" borderId="0" xfId="0" applyFont="1" applyAlignment="1">
      <alignment vertical="center"/>
    </xf>
    <xf numFmtId="0" fontId="13" fillId="0" borderId="62" xfId="0" applyFont="1" applyBorder="1" applyAlignment="1">
      <alignment horizontal="right"/>
    </xf>
    <xf numFmtId="0" fontId="13" fillId="0" borderId="16" xfId="0" applyFont="1" applyBorder="1" applyAlignment="1">
      <alignment horizontal="center"/>
    </xf>
    <xf numFmtId="0" fontId="13" fillId="0" borderId="15" xfId="0" applyFont="1" applyBorder="1" applyAlignment="1">
      <alignment horizontal="center"/>
    </xf>
    <xf numFmtId="0" fontId="13" fillId="0" borderId="35" xfId="0" applyFont="1" applyBorder="1" applyAlignment="1">
      <alignment horizontal="center"/>
    </xf>
    <xf numFmtId="0" fontId="13" fillId="0" borderId="62" xfId="0" applyFont="1" applyBorder="1" applyAlignment="1">
      <alignment horizontal="center"/>
    </xf>
    <xf numFmtId="0" fontId="30" fillId="0" borderId="0" xfId="0" applyFont="1" applyBorder="1" applyAlignment="1">
      <alignment vertical="center" shrinkToFit="1"/>
    </xf>
    <xf numFmtId="38" fontId="18" fillId="0" borderId="27" xfId="1" applyFont="1" applyBorder="1" applyAlignment="1">
      <alignment vertical="center"/>
    </xf>
    <xf numFmtId="38" fontId="18" fillId="0" borderId="0" xfId="1" applyFont="1" applyBorder="1" applyAlignment="1">
      <alignment vertical="center"/>
    </xf>
    <xf numFmtId="0" fontId="10" fillId="2" borderId="0" xfId="0" applyFont="1" applyFill="1" applyBorder="1" applyAlignment="1">
      <alignment vertical="center" shrinkToFit="1"/>
    </xf>
    <xf numFmtId="38" fontId="15" fillId="2" borderId="27" xfId="1" applyFont="1" applyFill="1" applyBorder="1" applyAlignment="1">
      <alignment vertical="center"/>
    </xf>
    <xf numFmtId="38" fontId="15" fillId="2" borderId="0" xfId="1" applyFont="1" applyFill="1" applyBorder="1" applyAlignment="1">
      <alignment vertical="center"/>
    </xf>
    <xf numFmtId="38" fontId="15" fillId="2" borderId="0" xfId="1" applyFont="1" applyFill="1" applyBorder="1" applyAlignment="1">
      <alignment horizontal="right" vertical="center"/>
    </xf>
    <xf numFmtId="0" fontId="10" fillId="0" borderId="0" xfId="0" applyFont="1" applyBorder="1" applyAlignment="1">
      <alignment vertical="center" shrinkToFit="1"/>
    </xf>
    <xf numFmtId="38" fontId="15" fillId="0" borderId="27" xfId="1" applyFont="1" applyBorder="1" applyAlignment="1">
      <alignment vertical="center"/>
    </xf>
    <xf numFmtId="38" fontId="15" fillId="0" borderId="0" xfId="1" applyFont="1" applyBorder="1" applyAlignment="1">
      <alignment vertical="center"/>
    </xf>
    <xf numFmtId="38" fontId="15" fillId="0" borderId="0" xfId="1" applyFont="1" applyBorder="1" applyAlignment="1">
      <alignment horizontal="right" vertical="center"/>
    </xf>
    <xf numFmtId="0" fontId="13" fillId="2" borderId="0" xfId="0" applyFont="1" applyFill="1" applyBorder="1" applyAlignment="1">
      <alignment vertical="center" wrapText="1" shrinkToFit="1"/>
    </xf>
    <xf numFmtId="0" fontId="13" fillId="0" borderId="0" xfId="0" applyFont="1" applyBorder="1" applyAlignment="1">
      <alignment vertical="center" wrapText="1" shrinkToFit="1"/>
    </xf>
    <xf numFmtId="38" fontId="15" fillId="0" borderId="0" xfId="1" applyFont="1" applyFill="1" applyBorder="1" applyAlignment="1">
      <alignment horizontal="right" vertical="center"/>
    </xf>
    <xf numFmtId="38" fontId="15" fillId="0" borderId="0" xfId="1" applyFont="1" applyFill="1" applyBorder="1" applyAlignment="1">
      <alignment vertical="center"/>
    </xf>
    <xf numFmtId="0" fontId="13" fillId="2" borderId="0" xfId="0" applyFont="1" applyFill="1" applyBorder="1" applyAlignment="1">
      <alignment vertical="center" shrinkToFit="1"/>
    </xf>
    <xf numFmtId="38" fontId="15" fillId="2" borderId="0" xfId="1" applyFont="1" applyFill="1" applyBorder="1" applyAlignment="1">
      <alignment vertical="center" wrapText="1"/>
    </xf>
    <xf numFmtId="38" fontId="15" fillId="0" borderId="0" xfId="1" applyFont="1" applyBorder="1" applyAlignment="1">
      <alignment vertical="center" wrapText="1"/>
    </xf>
    <xf numFmtId="0" fontId="10" fillId="2" borderId="62" xfId="0" applyFont="1" applyFill="1" applyBorder="1" applyAlignment="1">
      <alignment vertical="center" shrinkToFit="1"/>
    </xf>
    <xf numFmtId="38" fontId="15" fillId="2" borderId="35" xfId="1" applyFont="1" applyFill="1" applyBorder="1" applyAlignment="1">
      <alignment vertical="center"/>
    </xf>
    <xf numFmtId="38" fontId="15" fillId="2" borderId="62" xfId="1" applyFont="1" applyFill="1" applyBorder="1" applyAlignment="1">
      <alignment vertical="center"/>
    </xf>
    <xf numFmtId="38" fontId="15" fillId="2" borderId="62" xfId="1" applyFont="1" applyFill="1" applyBorder="1" applyAlignment="1">
      <alignment horizontal="right" vertical="center"/>
    </xf>
    <xf numFmtId="0" fontId="30" fillId="0" borderId="0" xfId="0" applyFont="1"/>
    <xf numFmtId="0" fontId="31" fillId="0" borderId="0" xfId="0" applyFont="1"/>
    <xf numFmtId="0" fontId="13" fillId="0" borderId="0" xfId="0" applyFont="1" applyAlignment="1"/>
    <xf numFmtId="0" fontId="0" fillId="0" borderId="28" xfId="0" applyBorder="1"/>
    <xf numFmtId="0" fontId="0" fillId="0" borderId="26" xfId="0" applyBorder="1" applyAlignment="1">
      <alignment horizontal="centerContinuous"/>
    </xf>
    <xf numFmtId="0" fontId="0" fillId="0" borderId="16" xfId="0" applyBorder="1" applyAlignment="1">
      <alignment horizontal="centerContinuous"/>
    </xf>
    <xf numFmtId="0" fontId="0" fillId="0" borderId="28" xfId="0" applyBorder="1" applyAlignment="1">
      <alignment horizontal="centerContinuous"/>
    </xf>
    <xf numFmtId="0" fontId="0" fillId="0" borderId="26" xfId="0" applyBorder="1" applyAlignment="1"/>
    <xf numFmtId="0" fontId="0" fillId="0" borderId="26" xfId="0" applyBorder="1"/>
    <xf numFmtId="0" fontId="0" fillId="0" borderId="27" xfId="0" applyBorder="1" applyAlignment="1">
      <alignment horizontal="centerContinuous"/>
    </xf>
    <xf numFmtId="0" fontId="0" fillId="0" borderId="36" xfId="0" applyBorder="1"/>
    <xf numFmtId="0" fontId="0" fillId="0" borderId="77" xfId="0" applyBorder="1" applyAlignment="1">
      <alignment horizontal="centerContinuous"/>
    </xf>
    <xf numFmtId="0" fontId="0" fillId="0" borderId="35" xfId="0" applyBorder="1" applyAlignment="1">
      <alignment horizontal="centerContinuous"/>
    </xf>
    <xf numFmtId="38" fontId="0" fillId="0" borderId="27" xfId="1" applyFont="1" applyBorder="1"/>
    <xf numFmtId="38" fontId="0" fillId="0" borderId="35" xfId="1" applyFont="1" applyBorder="1"/>
    <xf numFmtId="38" fontId="0" fillId="0" borderId="62" xfId="1" applyFont="1" applyBorder="1"/>
    <xf numFmtId="0" fontId="0" fillId="0" borderId="14" xfId="0" applyBorder="1" applyAlignment="1">
      <alignment horizontal="centerContinuous"/>
    </xf>
    <xf numFmtId="0" fontId="0" fillId="0" borderId="28" xfId="0" applyBorder="1" applyAlignment="1"/>
    <xf numFmtId="0" fontId="0" fillId="0" borderId="36" xfId="0" applyBorder="1" applyAlignment="1">
      <alignment horizontal="centerContinuous"/>
    </xf>
    <xf numFmtId="0" fontId="0" fillId="0" borderId="62" xfId="0" applyFill="1" applyBorder="1"/>
    <xf numFmtId="0" fontId="18" fillId="0" borderId="0" xfId="0" applyFont="1"/>
    <xf numFmtId="0" fontId="13" fillId="0" borderId="62" xfId="0" applyFont="1" applyBorder="1"/>
    <xf numFmtId="0" fontId="13" fillId="0" borderId="0" xfId="0" applyFont="1" applyBorder="1"/>
    <xf numFmtId="0" fontId="6" fillId="0" borderId="62" xfId="0" applyFont="1" applyBorder="1"/>
    <xf numFmtId="0" fontId="11" fillId="0" borderId="62" xfId="0" applyFont="1" applyBorder="1" applyAlignment="1">
      <alignment horizontal="right"/>
    </xf>
    <xf numFmtId="0" fontId="13" fillId="0" borderId="15" xfId="0" applyFont="1" applyBorder="1"/>
    <xf numFmtId="0" fontId="13" fillId="0" borderId="28" xfId="0" applyFont="1" applyBorder="1" applyAlignment="1">
      <alignment vertical="center" wrapText="1"/>
    </xf>
    <xf numFmtId="0" fontId="0" fillId="0" borderId="14" xfId="0" applyFont="1" applyBorder="1" applyAlignment="1">
      <alignment wrapText="1"/>
    </xf>
    <xf numFmtId="0" fontId="13" fillId="0" borderId="36" xfId="0" applyFont="1" applyBorder="1" applyAlignment="1">
      <alignment horizontal="center" vertical="center" wrapText="1"/>
    </xf>
    <xf numFmtId="0" fontId="13" fillId="0" borderId="35" xfId="0" applyFont="1" applyBorder="1" applyAlignment="1">
      <alignment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shrinkToFit="1"/>
    </xf>
    <xf numFmtId="0" fontId="19" fillId="0" borderId="41"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36" xfId="0" applyFont="1" applyBorder="1" applyAlignment="1">
      <alignment horizontal="center" vertical="center" wrapText="1"/>
    </xf>
    <xf numFmtId="0" fontId="13" fillId="0" borderId="0" xfId="0" applyFont="1" applyBorder="1" applyAlignment="1">
      <alignment horizontal="center"/>
    </xf>
    <xf numFmtId="38" fontId="13" fillId="0" borderId="27" xfId="1" applyFont="1" applyFill="1" applyBorder="1"/>
    <xf numFmtId="38" fontId="13" fillId="0" borderId="14" xfId="1" applyFont="1" applyFill="1" applyBorder="1"/>
    <xf numFmtId="38" fontId="13" fillId="0" borderId="16" xfId="1" applyFont="1" applyFill="1" applyBorder="1"/>
    <xf numFmtId="38" fontId="13" fillId="0" borderId="16" xfId="1" applyFont="1" applyFill="1" applyBorder="1" applyAlignment="1">
      <alignment horizontal="right"/>
    </xf>
    <xf numFmtId="38" fontId="13" fillId="0" borderId="0" xfId="1" applyFont="1" applyFill="1" applyBorder="1" applyAlignment="1">
      <alignment horizontal="right"/>
    </xf>
    <xf numFmtId="38" fontId="13" fillId="0" borderId="14" xfId="1" applyFont="1" applyFill="1" applyBorder="1" applyAlignment="1">
      <alignment horizontal="right"/>
    </xf>
    <xf numFmtId="38" fontId="13" fillId="0" borderId="15" xfId="1" applyFont="1" applyFill="1" applyBorder="1"/>
    <xf numFmtId="38" fontId="13" fillId="0" borderId="28" xfId="1" applyFont="1" applyFill="1" applyBorder="1"/>
    <xf numFmtId="38" fontId="13" fillId="0" borderId="27" xfId="1" applyFont="1" applyFill="1" applyBorder="1" applyAlignment="1">
      <alignment horizontal="right"/>
    </xf>
    <xf numFmtId="38" fontId="13" fillId="0" borderId="28" xfId="1" applyFont="1" applyFill="1" applyBorder="1" applyAlignment="1">
      <alignment horizontal="right"/>
    </xf>
    <xf numFmtId="38" fontId="13" fillId="0" borderId="35" xfId="1" applyFont="1" applyFill="1" applyBorder="1"/>
    <xf numFmtId="38" fontId="13" fillId="0" borderId="36" xfId="1" applyFont="1" applyFill="1" applyBorder="1"/>
    <xf numFmtId="38" fontId="13" fillId="0" borderId="35" xfId="1" applyFont="1" applyFill="1" applyBorder="1" applyAlignment="1">
      <alignment horizontal="right"/>
    </xf>
    <xf numFmtId="38" fontId="13" fillId="0" borderId="62" xfId="1" applyFont="1" applyFill="1" applyBorder="1" applyAlignment="1">
      <alignment horizontal="right"/>
    </xf>
    <xf numFmtId="38" fontId="13" fillId="0" borderId="62" xfId="1" applyFont="1" applyFill="1" applyBorder="1"/>
    <xf numFmtId="38" fontId="13" fillId="0" borderId="0" xfId="0" applyNumberFormat="1" applyFont="1" applyFill="1"/>
    <xf numFmtId="0" fontId="13" fillId="0" borderId="0" xfId="0" applyFont="1" applyFill="1"/>
    <xf numFmtId="0" fontId="13" fillId="0" borderId="0" xfId="0" applyFont="1" applyAlignment="1">
      <alignment horizontal="right"/>
    </xf>
    <xf numFmtId="0" fontId="11" fillId="0" borderId="0" xfId="0" applyFont="1" applyBorder="1" applyAlignment="1">
      <alignment horizontal="center"/>
    </xf>
    <xf numFmtId="38" fontId="11" fillId="0" borderId="0" xfId="1" applyFont="1" applyBorder="1"/>
    <xf numFmtId="0" fontId="6" fillId="0" borderId="0" xfId="0" applyFont="1" applyAlignment="1">
      <alignment horizontal="left"/>
    </xf>
    <xf numFmtId="0" fontId="16" fillId="0" borderId="0" xfId="0" applyFont="1"/>
    <xf numFmtId="0" fontId="13" fillId="0" borderId="15" xfId="0" applyFont="1" applyBorder="1" applyAlignment="1">
      <alignment horizontal="centerContinuous" vertical="center"/>
    </xf>
    <xf numFmtId="0" fontId="13" fillId="0" borderId="63" xfId="0" applyFont="1" applyBorder="1" applyAlignment="1">
      <alignment horizontal="centerContinuous" vertical="center"/>
    </xf>
    <xf numFmtId="0" fontId="13" fillId="0" borderId="0" xfId="0" applyFont="1" applyBorder="1" applyAlignment="1">
      <alignment horizontal="centerContinuous" vertical="center"/>
    </xf>
    <xf numFmtId="0" fontId="13" fillId="0" borderId="62"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87" xfId="0" applyFont="1" applyBorder="1" applyAlignment="1">
      <alignment horizontal="center"/>
    </xf>
    <xf numFmtId="0" fontId="13" fillId="0" borderId="89" xfId="0" applyFont="1" applyBorder="1" applyAlignment="1">
      <alignment horizontal="center"/>
    </xf>
    <xf numFmtId="38" fontId="13" fillId="0" borderId="62" xfId="1" applyFont="1" applyBorder="1"/>
    <xf numFmtId="0" fontId="13" fillId="0" borderId="0" xfId="0" applyFont="1" applyFill="1" applyBorder="1"/>
    <xf numFmtId="38" fontId="13" fillId="0" borderId="0" xfId="0" applyNumberFormat="1" applyFont="1" applyFill="1" applyBorder="1"/>
    <xf numFmtId="38" fontId="13" fillId="0" borderId="62" xfId="0" applyNumberFormat="1" applyFont="1" applyFill="1" applyBorder="1" applyAlignment="1">
      <alignment horizontal="right"/>
    </xf>
    <xf numFmtId="38" fontId="13" fillId="0" borderId="62" xfId="0" applyNumberFormat="1" applyFont="1" applyFill="1" applyBorder="1"/>
    <xf numFmtId="0" fontId="6" fillId="0" borderId="0" xfId="0" applyFont="1" applyAlignment="1"/>
    <xf numFmtId="0" fontId="33" fillId="0" borderId="0" xfId="5" applyFont="1">
      <alignment vertical="center"/>
    </xf>
    <xf numFmtId="0" fontId="32" fillId="0" borderId="0" xfId="5">
      <alignment vertical="center"/>
    </xf>
    <xf numFmtId="191" fontId="19" fillId="0" borderId="1" xfId="5" applyNumberFormat="1" applyFont="1" applyFill="1" applyBorder="1" applyAlignment="1">
      <alignment horizontal="right" vertical="center"/>
    </xf>
    <xf numFmtId="0" fontId="32" fillId="0" borderId="0" xfId="5" applyFill="1">
      <alignment vertical="center"/>
    </xf>
    <xf numFmtId="0" fontId="36" fillId="0" borderId="0" xfId="5" applyFont="1" applyFill="1">
      <alignment vertical="center"/>
    </xf>
    <xf numFmtId="0" fontId="16" fillId="0" borderId="0" xfId="0" applyFont="1" applyAlignment="1"/>
    <xf numFmtId="0" fontId="37" fillId="0" borderId="0" xfId="0" applyFont="1" applyAlignment="1"/>
    <xf numFmtId="0" fontId="38" fillId="0" borderId="0" xfId="0" applyFont="1"/>
    <xf numFmtId="0" fontId="10" fillId="0" borderId="62" xfId="0" applyFont="1" applyBorder="1"/>
    <xf numFmtId="0" fontId="10" fillId="0" borderId="62" xfId="0" applyFont="1" applyBorder="1" applyAlignment="1">
      <alignment horizontal="right"/>
    </xf>
    <xf numFmtId="0" fontId="0" fillId="0" borderId="62" xfId="0" applyFont="1" applyBorder="1" applyAlignment="1">
      <alignment horizontal="right"/>
    </xf>
    <xf numFmtId="0" fontId="10" fillId="0" borderId="15" xfId="0" applyFont="1" applyBorder="1" applyAlignment="1">
      <alignment horizontal="right"/>
    </xf>
    <xf numFmtId="0" fontId="10" fillId="0" borderId="15" xfId="0" applyFont="1" applyBorder="1" applyAlignment="1">
      <alignment horizontal="right" vertical="center" wrapText="1"/>
    </xf>
    <xf numFmtId="0" fontId="10" fillId="0" borderId="15" xfId="0" applyFont="1" applyBorder="1" applyAlignment="1">
      <alignment horizontal="right" vertical="center"/>
    </xf>
    <xf numFmtId="0" fontId="10" fillId="0" borderId="0" xfId="0" applyFont="1" applyBorder="1" applyAlignment="1">
      <alignment horizontal="right" vertical="center" textRotation="255" wrapText="1"/>
    </xf>
    <xf numFmtId="0" fontId="10" fillId="0" borderId="62" xfId="0" applyFont="1" applyBorder="1" applyAlignment="1">
      <alignment horizontal="right" vertical="center"/>
    </xf>
    <xf numFmtId="38" fontId="10" fillId="0" borderId="27" xfId="1" applyFont="1" applyBorder="1" applyAlignment="1">
      <alignment horizontal="right"/>
    </xf>
    <xf numFmtId="38" fontId="10" fillId="0" borderId="0" xfId="1" applyFont="1" applyBorder="1" applyAlignment="1">
      <alignment horizontal="right"/>
    </xf>
    <xf numFmtId="38" fontId="10" fillId="0" borderId="0" xfId="1" applyFont="1" applyFill="1" applyBorder="1" applyAlignment="1">
      <alignment horizontal="right"/>
    </xf>
    <xf numFmtId="38" fontId="10" fillId="0" borderId="0" xfId="0" applyNumberFormat="1" applyFont="1" applyBorder="1" applyAlignment="1">
      <alignment horizontal="right"/>
    </xf>
    <xf numFmtId="14" fontId="10" fillId="0" borderId="0" xfId="0" applyNumberFormat="1" applyFont="1"/>
    <xf numFmtId="38" fontId="10" fillId="0" borderId="27" xfId="1" applyFont="1" applyFill="1" applyBorder="1" applyAlignment="1">
      <alignment horizontal="right"/>
    </xf>
    <xf numFmtId="0" fontId="10" fillId="0" borderId="62" xfId="0" applyFont="1" applyBorder="1" applyAlignment="1"/>
    <xf numFmtId="38" fontId="10" fillId="0" borderId="35" xfId="1" applyFont="1" applyFill="1" applyBorder="1" applyAlignment="1">
      <alignment horizontal="right"/>
    </xf>
    <xf numFmtId="38" fontId="10" fillId="0" borderId="62" xfId="1" applyFont="1" applyFill="1" applyBorder="1" applyAlignment="1">
      <alignment horizontal="right"/>
    </xf>
    <xf numFmtId="0" fontId="13" fillId="0" borderId="0" xfId="0" applyFont="1" applyAlignment="1">
      <alignment vertical="top"/>
    </xf>
    <xf numFmtId="0" fontId="13" fillId="0" borderId="0" xfId="0" applyFont="1" applyBorder="1" applyAlignment="1">
      <alignment horizontal="right" vertical="top"/>
    </xf>
    <xf numFmtId="0" fontId="10" fillId="0" borderId="0" xfId="0" applyFont="1" applyBorder="1" applyAlignment="1">
      <alignment horizontal="center"/>
    </xf>
    <xf numFmtId="185" fontId="10" fillId="0" borderId="0" xfId="6" applyNumberFormat="1" applyFont="1" applyBorder="1" applyAlignment="1">
      <alignment horizontal="center" vertical="center"/>
    </xf>
    <xf numFmtId="185" fontId="10" fillId="0" borderId="0" xfId="6" applyNumberFormat="1" applyFont="1" applyBorder="1"/>
    <xf numFmtId="0" fontId="13" fillId="0" borderId="0" xfId="0" applyFont="1" applyBorder="1" applyAlignment="1"/>
    <xf numFmtId="185" fontId="0" fillId="0" borderId="0" xfId="6" applyNumberFormat="1" applyFont="1" applyBorder="1"/>
    <xf numFmtId="0" fontId="6" fillId="0" borderId="0" xfId="0" applyFont="1" applyAlignment="1">
      <alignment wrapText="1"/>
    </xf>
    <xf numFmtId="0" fontId="39" fillId="0" borderId="0" xfId="0" applyFont="1"/>
    <xf numFmtId="0" fontId="40" fillId="0" borderId="0" xfId="0" applyFont="1"/>
    <xf numFmtId="185" fontId="40" fillId="0" borderId="0" xfId="0" applyNumberFormat="1" applyFont="1"/>
    <xf numFmtId="176" fontId="10" fillId="0" borderId="35" xfId="6" applyNumberFormat="1" applyFont="1" applyBorder="1" applyAlignment="1">
      <alignment horizontal="right"/>
    </xf>
    <xf numFmtId="176" fontId="10" fillId="0" borderId="62" xfId="6" applyNumberFormat="1" applyFont="1" applyBorder="1" applyAlignment="1">
      <alignment horizontal="right"/>
    </xf>
    <xf numFmtId="0" fontId="41" fillId="0" borderId="0" xfId="0" applyFont="1"/>
    <xf numFmtId="0" fontId="15" fillId="0" borderId="0" xfId="0" applyFont="1" applyAlignment="1">
      <alignment vertical="center" shrinkToFit="1"/>
    </xf>
    <xf numFmtId="0" fontId="19" fillId="0" borderId="0" xfId="0" applyNumberFormat="1" applyFont="1" applyAlignment="1">
      <alignment horizontal="right" vertical="center"/>
    </xf>
    <xf numFmtId="0" fontId="42" fillId="7" borderId="16" xfId="0" applyFont="1" applyFill="1" applyBorder="1" applyAlignment="1">
      <alignment vertical="center" shrinkToFit="1"/>
    </xf>
    <xf numFmtId="0" fontId="43" fillId="0" borderId="0" xfId="0" applyFont="1" applyAlignment="1">
      <alignment vertical="center" shrinkToFit="1"/>
    </xf>
    <xf numFmtId="0" fontId="44" fillId="0" borderId="35" xfId="0" applyFont="1" applyBorder="1" applyAlignment="1">
      <alignment horizontal="left" vertical="center" shrinkToFit="1"/>
    </xf>
    <xf numFmtId="183" fontId="0" fillId="0" borderId="104" xfId="0" applyNumberFormat="1" applyFont="1" applyBorder="1" applyAlignment="1">
      <alignment horizontal="right" shrinkToFit="1"/>
    </xf>
    <xf numFmtId="183" fontId="0" fillId="0" borderId="105" xfId="0" applyNumberFormat="1" applyFont="1" applyBorder="1" applyAlignment="1">
      <alignment horizontal="right" shrinkToFit="1"/>
    </xf>
    <xf numFmtId="183" fontId="0" fillId="0" borderId="106" xfId="0" applyNumberFormat="1" applyFont="1" applyBorder="1" applyAlignment="1">
      <alignment horizontal="right" shrinkToFit="1"/>
    </xf>
    <xf numFmtId="0" fontId="43" fillId="0" borderId="27" xfId="0" applyFont="1" applyBorder="1" applyAlignment="1">
      <alignment vertical="center" shrinkToFit="1"/>
    </xf>
    <xf numFmtId="183" fontId="0" fillId="0" borderId="108" xfId="0" applyNumberFormat="1" applyFont="1" applyBorder="1" applyAlignment="1">
      <alignment horizontal="right" shrinkToFit="1"/>
    </xf>
    <xf numFmtId="183" fontId="0" fillId="0" borderId="58" xfId="0" applyNumberFormat="1" applyFont="1" applyBorder="1" applyAlignment="1">
      <alignment horizontal="right" shrinkToFit="1"/>
    </xf>
    <xf numFmtId="183" fontId="0" fillId="0" borderId="26" xfId="0" applyNumberFormat="1" applyFont="1" applyBorder="1" applyAlignment="1">
      <alignment horizontal="right" shrinkToFit="1"/>
    </xf>
    <xf numFmtId="183" fontId="0" fillId="0" borderId="86" xfId="0" applyNumberFormat="1" applyFont="1" applyBorder="1" applyAlignment="1">
      <alignment horizontal="right" shrinkToFit="1"/>
    </xf>
    <xf numFmtId="0" fontId="0" fillId="0" borderId="0" xfId="0" applyFont="1" applyAlignment="1">
      <alignment vertical="center" shrinkToFit="1"/>
    </xf>
    <xf numFmtId="183" fontId="0" fillId="0" borderId="87" xfId="0" applyNumberFormat="1" applyFont="1" applyBorder="1" applyAlignment="1">
      <alignment horizontal="right" shrinkToFit="1"/>
    </xf>
    <xf numFmtId="183" fontId="0" fillId="0" borderId="66" xfId="0" applyNumberFormat="1" applyFont="1" applyBorder="1" applyAlignment="1">
      <alignment horizontal="right" shrinkToFit="1"/>
    </xf>
    <xf numFmtId="183" fontId="0" fillId="8" borderId="65" xfId="0" applyNumberFormat="1" applyFont="1" applyFill="1" applyBorder="1" applyAlignment="1">
      <alignment horizontal="right" vertical="center" shrinkToFit="1"/>
    </xf>
    <xf numFmtId="183" fontId="0" fillId="8" borderId="13" xfId="0" applyNumberFormat="1" applyFont="1" applyFill="1" applyBorder="1" applyAlignment="1">
      <alignment horizontal="right" vertical="center" shrinkToFit="1"/>
    </xf>
    <xf numFmtId="0" fontId="11" fillId="0" borderId="114" xfId="0" applyFont="1" applyBorder="1" applyAlignment="1">
      <alignment vertical="center" shrinkToFit="1"/>
    </xf>
    <xf numFmtId="183" fontId="0" fillId="8" borderId="116" xfId="0" applyNumberFormat="1" applyFont="1" applyFill="1" applyBorder="1" applyAlignment="1">
      <alignment horizontal="right" vertical="center" shrinkToFit="1"/>
    </xf>
    <xf numFmtId="183" fontId="0" fillId="8" borderId="117" xfId="0" applyNumberFormat="1" applyFont="1" applyFill="1" applyBorder="1" applyAlignment="1">
      <alignment horizontal="right" vertical="center" shrinkToFit="1"/>
    </xf>
    <xf numFmtId="0" fontId="11" fillId="0" borderId="118" xfId="0" applyFont="1" applyBorder="1" applyAlignment="1">
      <alignment vertical="center" shrinkToFit="1"/>
    </xf>
    <xf numFmtId="183" fontId="0" fillId="8" borderId="119" xfId="0" applyNumberFormat="1" applyFont="1" applyFill="1" applyBorder="1" applyAlignment="1">
      <alignment horizontal="right" vertical="center" shrinkToFit="1"/>
    </xf>
    <xf numFmtId="183" fontId="0" fillId="8" borderId="121" xfId="0" applyNumberFormat="1" applyFont="1" applyFill="1" applyBorder="1" applyAlignment="1">
      <alignment horizontal="right" vertical="center" shrinkToFit="1"/>
    </xf>
    <xf numFmtId="0" fontId="11" fillId="0" borderId="34" xfId="0" applyFont="1" applyBorder="1" applyAlignment="1">
      <alignment vertical="center" shrinkToFit="1"/>
    </xf>
    <xf numFmtId="183" fontId="0" fillId="8" borderId="52" xfId="0" applyNumberFormat="1" applyFont="1" applyFill="1" applyBorder="1" applyAlignment="1">
      <alignment horizontal="right" vertical="center" shrinkToFit="1"/>
    </xf>
    <xf numFmtId="183" fontId="0" fillId="8" borderId="122" xfId="0" applyNumberFormat="1" applyFont="1" applyFill="1" applyBorder="1" applyAlignment="1">
      <alignment horizontal="right" vertical="center" shrinkToFit="1"/>
    </xf>
    <xf numFmtId="0" fontId="11" fillId="0" borderId="36" xfId="0" applyFont="1" applyBorder="1" applyAlignment="1">
      <alignment vertical="center" shrinkToFit="1"/>
    </xf>
    <xf numFmtId="183" fontId="0" fillId="8" borderId="66" xfId="0" applyNumberFormat="1" applyFont="1" applyFill="1" applyBorder="1" applyAlignment="1">
      <alignment horizontal="right" vertical="center" shrinkToFit="1"/>
    </xf>
    <xf numFmtId="183" fontId="0" fillId="8" borderId="62" xfId="0" applyNumberFormat="1" applyFont="1" applyFill="1" applyBorder="1" applyAlignment="1">
      <alignment horizontal="right" vertical="center" shrinkToFit="1"/>
    </xf>
    <xf numFmtId="183" fontId="0" fillId="8" borderId="123" xfId="0" applyNumberFormat="1" applyFont="1" applyFill="1" applyBorder="1" applyAlignment="1">
      <alignment horizontal="right" vertical="center" shrinkToFit="1"/>
    </xf>
    <xf numFmtId="38" fontId="13" fillId="9" borderId="0" xfId="1" applyFont="1" applyFill="1" applyBorder="1" applyAlignment="1">
      <alignment horizontal="right" vertical="center" shrinkToFit="1"/>
    </xf>
    <xf numFmtId="177" fontId="13" fillId="0" borderId="0" xfId="0" applyNumberFormat="1" applyFont="1" applyBorder="1" applyAlignment="1">
      <alignment horizontal="right" vertical="center" shrinkToFit="1"/>
    </xf>
    <xf numFmtId="0" fontId="42" fillId="7" borderId="14" xfId="0" applyFont="1" applyFill="1" applyBorder="1" applyAlignment="1">
      <alignment vertical="center" shrinkToFit="1"/>
    </xf>
    <xf numFmtId="0" fontId="0" fillId="0" borderId="36" xfId="0" applyFont="1" applyBorder="1" applyAlignment="1">
      <alignment horizontal="left" vertical="center" shrinkToFit="1"/>
    </xf>
    <xf numFmtId="184" fontId="0" fillId="0" borderId="39" xfId="0" applyNumberFormat="1" applyFont="1" applyBorder="1"/>
    <xf numFmtId="184" fontId="0" fillId="0" borderId="65" xfId="0" applyNumberFormat="1" applyFont="1" applyBorder="1"/>
    <xf numFmtId="184" fontId="0" fillId="0" borderId="13" xfId="0" applyNumberFormat="1" applyFont="1" applyBorder="1"/>
    <xf numFmtId="184" fontId="0" fillId="0" borderId="86" xfId="0" applyNumberFormat="1" applyFont="1" applyBorder="1"/>
    <xf numFmtId="184" fontId="0" fillId="0" borderId="58" xfId="0" applyNumberFormat="1" applyFont="1" applyBorder="1"/>
    <xf numFmtId="184" fontId="0" fillId="0" borderId="0" xfId="0" applyNumberFormat="1" applyFont="1" applyBorder="1"/>
    <xf numFmtId="184" fontId="0" fillId="0" borderId="88" xfId="0" applyNumberFormat="1" applyFont="1" applyBorder="1"/>
    <xf numFmtId="184" fontId="0" fillId="0" borderId="66" xfId="0" applyNumberFormat="1" applyFont="1" applyBorder="1"/>
    <xf numFmtId="184" fontId="0" fillId="0" borderId="125" xfId="0" applyNumberFormat="1" applyFont="1" applyBorder="1"/>
    <xf numFmtId="184" fontId="0" fillId="0" borderId="126" xfId="0" applyNumberFormat="1" applyFont="1" applyBorder="1"/>
    <xf numFmtId="184" fontId="0" fillId="0" borderId="87" xfId="0" applyNumberFormat="1" applyFont="1" applyBorder="1"/>
    <xf numFmtId="184" fontId="0" fillId="0" borderId="89" xfId="0" applyNumberFormat="1" applyFont="1" applyBorder="1"/>
    <xf numFmtId="184" fontId="0" fillId="0" borderId="107" xfId="0" applyNumberFormat="1" applyFont="1" applyBorder="1"/>
    <xf numFmtId="3" fontId="0" fillId="0" borderId="39" xfId="1" applyNumberFormat="1" applyFont="1" applyFill="1" applyBorder="1" applyAlignment="1">
      <alignment horizontal="right" vertical="center" shrinkToFit="1"/>
    </xf>
    <xf numFmtId="3" fontId="0" fillId="0" borderId="65" xfId="1" applyNumberFormat="1" applyFont="1" applyFill="1" applyBorder="1" applyAlignment="1">
      <alignment horizontal="right" vertical="center" shrinkToFit="1"/>
    </xf>
    <xf numFmtId="3" fontId="0" fillId="0" borderId="13" xfId="1" applyNumberFormat="1" applyFont="1" applyFill="1" applyBorder="1" applyAlignment="1">
      <alignment horizontal="right" vertical="center" shrinkToFit="1"/>
    </xf>
    <xf numFmtId="179" fontId="13" fillId="5" borderId="39" xfId="0" applyNumberFormat="1" applyFont="1" applyFill="1" applyBorder="1" applyAlignment="1">
      <alignment horizontal="right" vertical="center"/>
    </xf>
    <xf numFmtId="179" fontId="13" fillId="5" borderId="65" xfId="0" applyNumberFormat="1" applyFont="1" applyFill="1" applyBorder="1" applyAlignment="1">
      <alignment horizontal="right" vertical="center"/>
    </xf>
    <xf numFmtId="192" fontId="13" fillId="5" borderId="13" xfId="0" applyNumberFormat="1" applyFont="1" applyFill="1" applyBorder="1" applyAlignment="1">
      <alignment horizontal="right" vertical="center"/>
    </xf>
    <xf numFmtId="0" fontId="0" fillId="0" borderId="1" xfId="0" applyFont="1" applyBorder="1" applyAlignment="1">
      <alignment vertical="center" shrinkToFit="1"/>
    </xf>
    <xf numFmtId="179" fontId="45" fillId="5" borderId="39" xfId="0" applyNumberFormat="1" applyFont="1" applyFill="1" applyBorder="1" applyAlignment="1">
      <alignment horizontal="right" vertical="center"/>
    </xf>
    <xf numFmtId="179" fontId="45" fillId="5" borderId="65" xfId="0" applyNumberFormat="1" applyFont="1" applyFill="1" applyBorder="1" applyAlignment="1">
      <alignment horizontal="right" vertical="center"/>
    </xf>
    <xf numFmtId="192" fontId="45" fillId="5" borderId="13" xfId="0" applyNumberFormat="1" applyFont="1" applyFill="1" applyBorder="1" applyAlignment="1">
      <alignment horizontal="right" vertical="center"/>
    </xf>
    <xf numFmtId="179" fontId="0" fillId="0" borderId="0" xfId="0" applyNumberFormat="1" applyFont="1" applyAlignment="1">
      <alignment horizontal="right" vertical="center" shrinkToFit="1"/>
    </xf>
    <xf numFmtId="0" fontId="0" fillId="0" borderId="27" xfId="0" applyFont="1" applyBorder="1" applyAlignment="1">
      <alignment vertical="center" shrinkToFit="1"/>
    </xf>
    <xf numFmtId="0" fontId="0" fillId="0" borderId="95" xfId="0" applyFont="1" applyBorder="1" applyAlignment="1">
      <alignment vertical="center" shrinkToFit="1"/>
    </xf>
    <xf numFmtId="180" fontId="0" fillId="0" borderId="96" xfId="0" applyNumberFormat="1" applyFont="1" applyBorder="1" applyAlignment="1">
      <alignment horizontal="center" vertical="center" shrinkToFit="1"/>
    </xf>
    <xf numFmtId="177" fontId="0" fillId="0" borderId="97" xfId="0" applyNumberFormat="1" applyFont="1" applyBorder="1" applyAlignment="1">
      <alignment horizontal="center" vertical="center" shrinkToFit="1"/>
    </xf>
    <xf numFmtId="177" fontId="0" fillId="0" borderId="98" xfId="0" applyNumberFormat="1" applyFont="1" applyBorder="1" applyAlignment="1">
      <alignment horizontal="center" vertical="center" shrinkToFit="1"/>
    </xf>
    <xf numFmtId="177" fontId="0" fillId="0" borderId="99" xfId="0" applyNumberFormat="1" applyFont="1" applyBorder="1" applyAlignment="1">
      <alignment horizontal="center" vertical="center" shrinkToFit="1"/>
    </xf>
    <xf numFmtId="177" fontId="0" fillId="0" borderId="100" xfId="0" applyNumberFormat="1" applyFont="1" applyBorder="1" applyAlignment="1">
      <alignment horizontal="center" vertical="center" shrinkToFit="1"/>
    </xf>
    <xf numFmtId="184" fontId="0" fillId="0" borderId="101" xfId="0" applyNumberFormat="1" applyFont="1" applyBorder="1"/>
    <xf numFmtId="184" fontId="0" fillId="0" borderId="102" xfId="0" applyNumberFormat="1" applyFont="1" applyBorder="1"/>
    <xf numFmtId="184" fontId="0" fillId="0" borderId="103" xfId="0" applyNumberFormat="1" applyFont="1" applyBorder="1"/>
    <xf numFmtId="0" fontId="0" fillId="0" borderId="14" xfId="0" applyFont="1" applyBorder="1" applyAlignment="1">
      <alignment vertical="center" shrinkToFit="1"/>
    </xf>
    <xf numFmtId="0" fontId="0" fillId="0" borderId="28" xfId="0" applyFont="1" applyBorder="1" applyAlignment="1">
      <alignment vertical="center" shrinkToFit="1"/>
    </xf>
    <xf numFmtId="184" fontId="0" fillId="0" borderId="109" xfId="0" applyNumberFormat="1" applyFont="1" applyBorder="1"/>
    <xf numFmtId="184" fontId="0" fillId="0" borderId="110" xfId="0" applyNumberFormat="1" applyFont="1" applyBorder="1"/>
    <xf numFmtId="3" fontId="0" fillId="0" borderId="0" xfId="0" applyNumberFormat="1" applyFont="1" applyBorder="1" applyAlignment="1">
      <alignment vertical="center" shrinkToFit="1"/>
    </xf>
    <xf numFmtId="3" fontId="0" fillId="0" borderId="0" xfId="0" applyNumberFormat="1" applyFont="1" applyAlignment="1">
      <alignment vertical="center" shrinkToFit="1"/>
    </xf>
    <xf numFmtId="184" fontId="0" fillId="0" borderId="111" xfId="0" applyNumberFormat="1" applyFont="1" applyBorder="1"/>
    <xf numFmtId="0" fontId="0" fillId="0" borderId="0" xfId="0" applyFont="1" applyBorder="1" applyAlignment="1">
      <alignment vertical="center" shrinkToFit="1"/>
    </xf>
    <xf numFmtId="184" fontId="0" fillId="0" borderId="112" xfId="0" applyNumberFormat="1" applyFont="1" applyBorder="1"/>
    <xf numFmtId="184" fontId="0" fillId="0" borderId="26" xfId="0" applyNumberFormat="1" applyFont="1" applyBorder="1"/>
    <xf numFmtId="0" fontId="0" fillId="0" borderId="36" xfId="0" applyFont="1" applyBorder="1" applyAlignment="1">
      <alignment vertical="center" shrinkToFit="1"/>
    </xf>
    <xf numFmtId="184" fontId="0" fillId="0" borderId="77" xfId="0" applyNumberFormat="1" applyFont="1" applyBorder="1"/>
    <xf numFmtId="0" fontId="0" fillId="0" borderId="64" xfId="0" applyFont="1" applyBorder="1" applyAlignment="1">
      <alignment vertical="center" shrinkToFit="1"/>
    </xf>
    <xf numFmtId="184" fontId="0" fillId="0" borderId="113" xfId="0" applyNumberFormat="1" applyFont="1" applyBorder="1"/>
    <xf numFmtId="184" fontId="0" fillId="0" borderId="115" xfId="0" applyNumberFormat="1" applyFont="1" applyBorder="1"/>
    <xf numFmtId="184" fontId="0" fillId="0" borderId="116" xfId="0" applyNumberFormat="1" applyFont="1" applyBorder="1"/>
    <xf numFmtId="184" fontId="0" fillId="0" borderId="117" xfId="0" applyNumberFormat="1" applyFont="1" applyBorder="1"/>
    <xf numFmtId="184" fontId="0" fillId="0" borderId="119" xfId="0" applyNumberFormat="1" applyFont="1" applyBorder="1"/>
    <xf numFmtId="184" fontId="0" fillId="0" borderId="120" xfId="0" applyNumberFormat="1" applyFont="1" applyBorder="1"/>
    <xf numFmtId="184" fontId="0" fillId="0" borderId="42" xfId="0" applyNumberFormat="1" applyFont="1" applyBorder="1"/>
    <xf numFmtId="184" fontId="0" fillId="0" borderId="52" xfId="0" applyNumberFormat="1" applyFont="1" applyBorder="1"/>
    <xf numFmtId="184" fontId="0" fillId="0" borderId="44" xfId="0" applyNumberFormat="1" applyFont="1" applyBorder="1"/>
    <xf numFmtId="184" fontId="0" fillId="0" borderId="123" xfId="0" applyNumberFormat="1" applyFont="1" applyBorder="1"/>
    <xf numFmtId="192" fontId="0" fillId="0" borderId="0" xfId="0" applyNumberFormat="1" applyFont="1" applyBorder="1" applyAlignment="1">
      <alignment horizontal="right" vertical="center" shrinkToFit="1"/>
    </xf>
    <xf numFmtId="180" fontId="0" fillId="0" borderId="45" xfId="0" applyNumberFormat="1" applyFont="1" applyBorder="1" applyAlignment="1">
      <alignment horizontal="center" vertical="center" shrinkToFit="1"/>
    </xf>
    <xf numFmtId="177" fontId="0" fillId="0" borderId="73" xfId="0" applyNumberFormat="1" applyFont="1" applyBorder="1" applyAlignment="1">
      <alignment horizontal="center" vertical="center" shrinkToFit="1"/>
    </xf>
    <xf numFmtId="177" fontId="0" fillId="0" borderId="62" xfId="0" applyNumberFormat="1" applyFont="1" applyBorder="1" applyAlignment="1">
      <alignment horizontal="center" vertical="center" shrinkToFit="1"/>
    </xf>
    <xf numFmtId="177" fontId="0" fillId="0" borderId="124" xfId="0" applyNumberFormat="1" applyFont="1" applyBorder="1" applyAlignment="1">
      <alignment horizontal="center" vertical="center" shrinkToFit="1"/>
    </xf>
    <xf numFmtId="183" fontId="0" fillId="0" borderId="88" xfId="0" applyNumberFormat="1" applyFont="1" applyBorder="1" applyAlignment="1">
      <alignment horizontal="right" vertical="center" shrinkToFit="1"/>
    </xf>
    <xf numFmtId="183" fontId="0" fillId="0" borderId="66" xfId="0" applyNumberFormat="1" applyFont="1" applyBorder="1" applyAlignment="1">
      <alignment horizontal="right" vertical="center" shrinkToFit="1"/>
    </xf>
    <xf numFmtId="183" fontId="0" fillId="0" borderId="77" xfId="0" applyNumberFormat="1" applyFont="1" applyBorder="1" applyAlignment="1">
      <alignment horizontal="right" vertical="center" shrinkToFit="1"/>
    </xf>
    <xf numFmtId="183" fontId="0" fillId="0" borderId="86" xfId="0" applyNumberFormat="1" applyFont="1" applyBorder="1" applyAlignment="1">
      <alignment horizontal="right" vertical="center" shrinkToFit="1"/>
    </xf>
    <xf numFmtId="183" fontId="0" fillId="0" borderId="58" xfId="0" applyNumberFormat="1" applyFont="1" applyBorder="1" applyAlignment="1">
      <alignment horizontal="right" vertical="center" shrinkToFit="1"/>
    </xf>
    <xf numFmtId="183" fontId="0" fillId="0" borderId="26" xfId="0" applyNumberFormat="1" applyFont="1" applyBorder="1" applyAlignment="1">
      <alignment horizontal="right" vertical="center" shrinkToFit="1"/>
    </xf>
    <xf numFmtId="0" fontId="0" fillId="0" borderId="28" xfId="0" applyFont="1" applyBorder="1" applyAlignment="1">
      <alignment horizontal="left" vertical="center" shrinkToFit="1"/>
    </xf>
    <xf numFmtId="181" fontId="0" fillId="0" borderId="86" xfId="0" applyNumberFormat="1" applyFont="1" applyBorder="1" applyAlignment="1">
      <alignment horizontal="right" vertical="center" shrinkToFit="1"/>
    </xf>
    <xf numFmtId="181" fontId="0" fillId="0" borderId="58" xfId="0" applyNumberFormat="1" applyFont="1" applyBorder="1" applyAlignment="1">
      <alignment horizontal="right" vertical="center" shrinkToFit="1"/>
    </xf>
    <xf numFmtId="181" fontId="0" fillId="0" borderId="26" xfId="0" applyNumberFormat="1" applyFont="1" applyBorder="1" applyAlignment="1">
      <alignment horizontal="right" vertical="center" shrinkToFit="1"/>
    </xf>
    <xf numFmtId="181" fontId="0" fillId="0" borderId="88" xfId="0" applyNumberFormat="1" applyFont="1" applyBorder="1" applyAlignment="1">
      <alignment horizontal="right" vertical="center" shrinkToFit="1"/>
    </xf>
    <xf numFmtId="181" fontId="0" fillId="0" borderId="89" xfId="0" applyNumberFormat="1" applyFont="1" applyBorder="1" applyAlignment="1">
      <alignment horizontal="right" vertical="center" shrinkToFit="1"/>
    </xf>
    <xf numFmtId="181" fontId="0" fillId="0" borderId="77" xfId="0" applyNumberFormat="1" applyFont="1" applyBorder="1" applyAlignment="1">
      <alignment horizontal="right" vertical="center" shrinkToFit="1"/>
    </xf>
    <xf numFmtId="183" fontId="0" fillId="0" borderId="87" xfId="0" applyNumberFormat="1" applyFont="1" applyBorder="1" applyAlignment="1">
      <alignment horizontal="right" vertical="center" shrinkToFit="1"/>
    </xf>
    <xf numFmtId="183" fontId="0" fillId="0" borderId="89" xfId="0" applyNumberFormat="1" applyFont="1" applyBorder="1" applyAlignment="1">
      <alignment horizontal="right" vertical="center" shrinkToFit="1"/>
    </xf>
    <xf numFmtId="180" fontId="0" fillId="0" borderId="0" xfId="0" applyNumberFormat="1" applyFont="1" applyAlignment="1">
      <alignment horizontal="right" vertical="center" shrinkToFit="1"/>
    </xf>
    <xf numFmtId="192" fontId="0" fillId="0" borderId="0" xfId="0" applyNumberFormat="1" applyFont="1" applyAlignment="1">
      <alignment horizontal="left" vertical="center" wrapText="1" shrinkToFit="1"/>
    </xf>
    <xf numFmtId="0" fontId="0" fillId="0" borderId="0" xfId="0" applyFont="1" applyAlignment="1">
      <alignment vertical="center" wrapText="1" shrinkToFit="1"/>
    </xf>
    <xf numFmtId="192" fontId="0" fillId="0" borderId="0" xfId="0" applyNumberFormat="1" applyFont="1" applyAlignment="1">
      <alignment vertical="center" wrapText="1" shrinkToFit="1"/>
    </xf>
    <xf numFmtId="177" fontId="0" fillId="0" borderId="0" xfId="0" applyNumberFormat="1" applyFont="1" applyAlignment="1">
      <alignment horizontal="right" vertical="center" shrinkToFit="1"/>
    </xf>
    <xf numFmtId="192" fontId="0" fillId="0" borderId="0" xfId="0" applyNumberFormat="1" applyFont="1" applyAlignment="1">
      <alignment horizontal="right" vertical="center" shrinkToFit="1"/>
    </xf>
    <xf numFmtId="0" fontId="6" fillId="4" borderId="0" xfId="7" applyFill="1">
      <alignment vertical="center"/>
    </xf>
    <xf numFmtId="38" fontId="6" fillId="4" borderId="54" xfId="8" applyFont="1" applyFill="1" applyBorder="1" applyAlignment="1">
      <alignment horizontal="center" vertical="center"/>
    </xf>
    <xf numFmtId="38" fontId="0" fillId="4" borderId="75" xfId="8" applyFont="1" applyFill="1" applyBorder="1" applyAlignment="1">
      <alignment horizontal="center" vertical="center"/>
    </xf>
    <xf numFmtId="38" fontId="6" fillId="4" borderId="52" xfId="8" applyFont="1" applyFill="1" applyBorder="1" applyAlignment="1">
      <alignment horizontal="center" vertical="center"/>
    </xf>
    <xf numFmtId="38" fontId="0" fillId="4" borderId="44" xfId="8" applyFont="1" applyFill="1" applyBorder="1" applyAlignment="1">
      <alignment horizontal="center" vertical="center"/>
    </xf>
    <xf numFmtId="38" fontId="44" fillId="4" borderId="52" xfId="8" applyFont="1" applyFill="1" applyBorder="1" applyAlignment="1">
      <alignment horizontal="center" vertical="center"/>
    </xf>
    <xf numFmtId="38" fontId="6" fillId="4" borderId="44" xfId="8" applyFont="1" applyFill="1" applyBorder="1" applyAlignment="1">
      <alignment horizontal="center" vertical="center"/>
    </xf>
    <xf numFmtId="38" fontId="0" fillId="4" borderId="52" xfId="8" applyFont="1" applyFill="1" applyBorder="1" applyAlignment="1">
      <alignment horizontal="center" vertical="center"/>
    </xf>
    <xf numFmtId="3" fontId="6" fillId="4" borderId="44" xfId="8" applyNumberFormat="1" applyFont="1" applyFill="1" applyBorder="1" applyAlignment="1">
      <alignment horizontal="center" vertical="center"/>
    </xf>
    <xf numFmtId="0" fontId="49" fillId="0" borderId="0" xfId="0" applyFont="1" applyFill="1"/>
    <xf numFmtId="0" fontId="17" fillId="0" borderId="0" xfId="0" applyFont="1" applyFill="1"/>
    <xf numFmtId="0" fontId="9" fillId="0" borderId="0" xfId="0" applyFont="1" applyFill="1"/>
    <xf numFmtId="0" fontId="13" fillId="0" borderId="2" xfId="0" applyFont="1" applyFill="1" applyBorder="1"/>
    <xf numFmtId="0" fontId="10" fillId="0" borderId="2" xfId="0" applyFont="1" applyFill="1" applyBorder="1"/>
    <xf numFmtId="0" fontId="10" fillId="0" borderId="2" xfId="0" applyFont="1" applyFill="1" applyBorder="1" applyAlignment="1">
      <alignment horizontal="right"/>
    </xf>
    <xf numFmtId="0" fontId="15" fillId="0" borderId="136" xfId="0" applyFont="1" applyFill="1" applyBorder="1" applyAlignment="1">
      <alignment horizontal="center" vertical="center"/>
    </xf>
    <xf numFmtId="0" fontId="15" fillId="0" borderId="137" xfId="0" applyFont="1" applyFill="1" applyBorder="1" applyAlignment="1">
      <alignment horizontal="center" vertical="distributed" wrapText="1"/>
    </xf>
    <xf numFmtId="0" fontId="15" fillId="0" borderId="138" xfId="0" applyFont="1" applyFill="1" applyBorder="1" applyAlignment="1">
      <alignment horizontal="center" vertical="center" wrapText="1"/>
    </xf>
    <xf numFmtId="0" fontId="15" fillId="0" borderId="139" xfId="0" applyFont="1" applyFill="1" applyBorder="1" applyAlignment="1">
      <alignment horizontal="center" vertical="center" wrapText="1"/>
    </xf>
    <xf numFmtId="0" fontId="15" fillId="0" borderId="29" xfId="0" applyFont="1" applyFill="1" applyBorder="1" applyAlignment="1">
      <alignment horizontal="center" vertical="center" shrinkToFit="1"/>
    </xf>
    <xf numFmtId="3" fontId="15" fillId="0" borderId="0" xfId="0" applyNumberFormat="1" applyFont="1" applyFill="1" applyBorder="1" applyAlignment="1"/>
    <xf numFmtId="3" fontId="15" fillId="0" borderId="0" xfId="1" applyNumberFormat="1" applyFont="1" applyFill="1" applyBorder="1"/>
    <xf numFmtId="3" fontId="13" fillId="0" borderId="0" xfId="0" applyNumberFormat="1" applyFont="1" applyFill="1"/>
    <xf numFmtId="3" fontId="15" fillId="0" borderId="0" xfId="0" applyNumberFormat="1" applyFont="1" applyFill="1" applyBorder="1"/>
    <xf numFmtId="0" fontId="9" fillId="0" borderId="29" xfId="0" applyFont="1" applyFill="1" applyBorder="1" applyAlignment="1">
      <alignment horizontal="center" vertical="center" shrinkToFit="1"/>
    </xf>
    <xf numFmtId="3" fontId="15" fillId="0" borderId="25" xfId="6" applyNumberFormat="1" applyFont="1" applyFill="1" applyBorder="1" applyAlignment="1">
      <alignment horizontal="right"/>
    </xf>
    <xf numFmtId="3" fontId="15" fillId="0" borderId="0" xfId="6" applyNumberFormat="1" applyFont="1" applyFill="1" applyBorder="1" applyAlignment="1">
      <alignment horizontal="right"/>
    </xf>
    <xf numFmtId="0" fontId="13" fillId="0" borderId="0" xfId="0" applyNumberFormat="1" applyFont="1" applyFill="1" applyAlignment="1">
      <alignment horizontal="right"/>
    </xf>
    <xf numFmtId="3" fontId="15" fillId="0" borderId="0" xfId="6" applyNumberFormat="1" applyFont="1" applyFill="1" applyBorder="1"/>
    <xf numFmtId="0" fontId="9" fillId="0" borderId="29" xfId="0" applyFont="1" applyBorder="1" applyAlignment="1">
      <alignment horizontal="center" vertical="center" shrinkToFit="1"/>
    </xf>
    <xf numFmtId="0" fontId="0" fillId="0" borderId="0" xfId="0" applyFont="1" applyFill="1"/>
    <xf numFmtId="0" fontId="13" fillId="0" borderId="31" xfId="0" applyFont="1" applyFill="1" applyBorder="1"/>
    <xf numFmtId="0" fontId="13" fillId="0" borderId="31" xfId="0" applyFont="1" applyFill="1" applyBorder="1" applyAlignment="1">
      <alignment horizontal="right"/>
    </xf>
    <xf numFmtId="0" fontId="15" fillId="0" borderId="0" xfId="0" applyFont="1"/>
    <xf numFmtId="0" fontId="0" fillId="0" borderId="14" xfId="0" applyBorder="1"/>
    <xf numFmtId="0" fontId="0" fillId="0" borderId="69" xfId="0" applyBorder="1" applyAlignment="1">
      <alignment horizontal="centerContinuous" vertical="center"/>
    </xf>
    <xf numFmtId="0" fontId="0" fillId="0" borderId="66"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distributed"/>
    </xf>
    <xf numFmtId="194" fontId="19" fillId="0" borderId="0" xfId="0" applyNumberFormat="1" applyFont="1" applyBorder="1" applyAlignment="1">
      <alignment horizontal="right"/>
    </xf>
    <xf numFmtId="38" fontId="0" fillId="0" borderId="49" xfId="1" applyFont="1" applyBorder="1"/>
    <xf numFmtId="190" fontId="19" fillId="0" borderId="0" xfId="1" applyNumberFormat="1" applyFont="1" applyBorder="1" applyAlignment="1">
      <alignment horizontal="right"/>
    </xf>
    <xf numFmtId="194" fontId="19" fillId="0" borderId="0" xfId="1" applyNumberFormat="1" applyFont="1" applyBorder="1" applyAlignment="1">
      <alignment horizontal="right"/>
    </xf>
    <xf numFmtId="194" fontId="19" fillId="0" borderId="26" xfId="1" applyNumberFormat="1" applyFont="1" applyBorder="1" applyAlignment="1">
      <alignment horizontal="right"/>
    </xf>
    <xf numFmtId="0" fontId="6" fillId="0" borderId="28" xfId="0" applyFont="1" applyBorder="1" applyAlignment="1">
      <alignment horizontal="distributed"/>
    </xf>
    <xf numFmtId="38" fontId="6" fillId="0" borderId="0" xfId="1" applyFont="1" applyBorder="1"/>
    <xf numFmtId="38" fontId="6" fillId="0" borderId="49" xfId="1" applyFont="1" applyBorder="1"/>
    <xf numFmtId="38" fontId="6" fillId="0" borderId="0" xfId="1" applyFont="1" applyFill="1" applyBorder="1"/>
    <xf numFmtId="194" fontId="19" fillId="0" borderId="0" xfId="0" applyNumberFormat="1" applyFont="1" applyFill="1" applyBorder="1" applyAlignment="1">
      <alignment horizontal="right"/>
    </xf>
    <xf numFmtId="38" fontId="6" fillId="0" borderId="49" xfId="1" applyFont="1" applyFill="1" applyBorder="1"/>
    <xf numFmtId="194" fontId="19" fillId="0" borderId="0" xfId="1" applyNumberFormat="1" applyFont="1" applyFill="1" applyBorder="1" applyAlignment="1">
      <alignment horizontal="right"/>
    </xf>
    <xf numFmtId="194" fontId="19" fillId="0" borderId="26" xfId="1" applyNumberFormat="1" applyFont="1" applyFill="1" applyBorder="1" applyAlignment="1">
      <alignment horizontal="right"/>
    </xf>
    <xf numFmtId="38" fontId="0" fillId="0" borderId="49" xfId="1" applyFont="1" applyFill="1" applyBorder="1"/>
    <xf numFmtId="38" fontId="6" fillId="0" borderId="49" xfId="1" applyFont="1" applyFill="1" applyBorder="1" applyAlignment="1">
      <alignment horizontal="right"/>
    </xf>
    <xf numFmtId="0" fontId="0" fillId="0" borderId="36" xfId="0" applyBorder="1" applyAlignment="1">
      <alignment horizontal="distributed"/>
    </xf>
    <xf numFmtId="38" fontId="6" fillId="0" borderId="62" xfId="1" applyFont="1" applyFill="1" applyBorder="1"/>
    <xf numFmtId="194" fontId="19" fillId="0" borderId="62" xfId="0" applyNumberFormat="1" applyFont="1" applyFill="1" applyBorder="1" applyAlignment="1">
      <alignment horizontal="right"/>
    </xf>
    <xf numFmtId="38" fontId="6" fillId="0" borderId="92" xfId="1" applyFont="1" applyFill="1" applyBorder="1"/>
    <xf numFmtId="194" fontId="19" fillId="0" borderId="62" xfId="1" applyNumberFormat="1" applyFont="1" applyFill="1" applyBorder="1" applyAlignment="1">
      <alignment horizontal="right"/>
    </xf>
    <xf numFmtId="38" fontId="6" fillId="0" borderId="92" xfId="1" applyFont="1" applyFill="1" applyBorder="1" applyAlignment="1">
      <alignment horizontal="right"/>
    </xf>
    <xf numFmtId="194" fontId="19" fillId="0" borderId="77" xfId="1" applyNumberFormat="1" applyFont="1" applyFill="1" applyBorder="1" applyAlignment="1">
      <alignment horizontal="right"/>
    </xf>
    <xf numFmtId="0" fontId="0" fillId="0" borderId="0" xfId="0" applyBorder="1" applyAlignment="1">
      <alignment horizontal="distributed"/>
    </xf>
    <xf numFmtId="38" fontId="6" fillId="0" borderId="0" xfId="1" applyFont="1" applyFill="1" applyBorder="1" applyAlignment="1">
      <alignment horizontal="right"/>
    </xf>
    <xf numFmtId="0" fontId="0" fillId="0" borderId="16" xfId="0" applyBorder="1"/>
    <xf numFmtId="0" fontId="0" fillId="0" borderId="70" xfId="0" applyBorder="1" applyAlignment="1">
      <alignment horizontal="centerContinuous" vertical="center"/>
    </xf>
    <xf numFmtId="0" fontId="0" fillId="0" borderId="35" xfId="0" applyBorder="1"/>
    <xf numFmtId="0" fontId="0" fillId="0" borderId="27" xfId="0" applyBorder="1" applyAlignment="1">
      <alignment horizontal="distributed"/>
    </xf>
    <xf numFmtId="181" fontId="19" fillId="0" borderId="0" xfId="1" applyNumberFormat="1" applyFont="1" applyBorder="1" applyAlignment="1">
      <alignment horizontal="right"/>
    </xf>
    <xf numFmtId="181" fontId="19" fillId="0" borderId="26" xfId="1" applyNumberFormat="1" applyFont="1" applyBorder="1" applyAlignment="1">
      <alignment horizontal="right"/>
    </xf>
    <xf numFmtId="190" fontId="0" fillId="0" borderId="0" xfId="0" applyNumberFormat="1"/>
    <xf numFmtId="0" fontId="19" fillId="0" borderId="0" xfId="0" applyFont="1"/>
    <xf numFmtId="181" fontId="19" fillId="0" borderId="0" xfId="0" applyNumberFormat="1" applyFont="1" applyBorder="1" applyAlignment="1">
      <alignment horizontal="right"/>
    </xf>
    <xf numFmtId="0" fontId="0" fillId="0" borderId="35" xfId="0" applyBorder="1" applyAlignment="1">
      <alignment horizontal="distributed"/>
    </xf>
    <xf numFmtId="38" fontId="0" fillId="0" borderId="92" xfId="1" applyFont="1" applyBorder="1"/>
    <xf numFmtId="181" fontId="19" fillId="0" borderId="62" xfId="1" applyNumberFormat="1" applyFont="1" applyBorder="1" applyAlignment="1">
      <alignment horizontal="right"/>
    </xf>
    <xf numFmtId="181" fontId="19" fillId="0" borderId="77" xfId="1" applyNumberFormat="1" applyFont="1" applyBorder="1" applyAlignment="1">
      <alignment horizontal="right"/>
    </xf>
    <xf numFmtId="195" fontId="0" fillId="0" borderId="0" xfId="0" applyNumberFormat="1" applyBorder="1" applyAlignment="1">
      <alignment horizontal="right"/>
    </xf>
    <xf numFmtId="0" fontId="19" fillId="0" borderId="0" xfId="0" applyFont="1" applyAlignment="1">
      <alignment vertical="center"/>
    </xf>
    <xf numFmtId="0" fontId="19" fillId="0" borderId="0" xfId="0" applyFont="1" applyBorder="1" applyAlignment="1">
      <alignment vertical="center"/>
    </xf>
    <xf numFmtId="38" fontId="19" fillId="0" borderId="0" xfId="1" applyFont="1" applyFill="1" applyBorder="1" applyAlignment="1">
      <alignment vertical="center"/>
    </xf>
    <xf numFmtId="194" fontId="19" fillId="0" borderId="0" xfId="0" applyNumberFormat="1" applyFont="1" applyFill="1" applyBorder="1" applyAlignment="1">
      <alignment horizontal="right" vertical="center"/>
    </xf>
    <xf numFmtId="194" fontId="19" fillId="0" borderId="0" xfId="1" applyNumberFormat="1" applyFont="1" applyFill="1" applyBorder="1" applyAlignment="1">
      <alignment horizontal="right" vertical="center"/>
    </xf>
    <xf numFmtId="38" fontId="19" fillId="0" borderId="0" xfId="1" applyFont="1" applyFill="1" applyBorder="1" applyAlignment="1">
      <alignment horizontal="right" vertical="center"/>
    </xf>
    <xf numFmtId="0" fontId="49" fillId="0" borderId="0" xfId="0" applyFont="1" applyAlignment="1">
      <alignment vertical="top"/>
    </xf>
    <xf numFmtId="0" fontId="9" fillId="0" borderId="0" xfId="0" applyFont="1" applyAlignment="1">
      <alignment vertical="top"/>
    </xf>
    <xf numFmtId="0" fontId="9" fillId="0" borderId="0" xfId="0" applyFont="1"/>
    <xf numFmtId="0" fontId="13" fillId="0" borderId="1" xfId="0" applyFont="1" applyBorder="1" applyAlignment="1">
      <alignment vertical="distributed" textRotation="255" justifyLastLine="1" shrinkToFit="1"/>
    </xf>
    <xf numFmtId="0" fontId="13" fillId="0" borderId="64" xfId="0" applyFont="1" applyBorder="1" applyAlignment="1">
      <alignment vertical="distributed" textRotation="255" justifyLastLine="1" shrinkToFit="1"/>
    </xf>
    <xf numFmtId="0" fontId="13" fillId="0" borderId="132" xfId="0" applyFont="1" applyBorder="1" applyAlignment="1">
      <alignment vertical="distributed" textRotation="255" justifyLastLine="1"/>
    </xf>
    <xf numFmtId="0" fontId="15" fillId="0" borderId="85" xfId="0" applyFont="1" applyBorder="1" applyAlignment="1"/>
    <xf numFmtId="182" fontId="9" fillId="0" borderId="33" xfId="0" applyNumberFormat="1" applyFont="1" applyFill="1" applyBorder="1" applyAlignment="1">
      <alignment shrinkToFit="1"/>
    </xf>
    <xf numFmtId="182" fontId="9" fillId="0" borderId="140" xfId="0" applyNumberFormat="1" applyFont="1" applyFill="1" applyBorder="1" applyAlignment="1">
      <alignment shrinkToFit="1"/>
    </xf>
    <xf numFmtId="182" fontId="9" fillId="0" borderId="141" xfId="0" applyNumberFormat="1" applyFont="1" applyFill="1" applyBorder="1" applyAlignment="1"/>
    <xf numFmtId="0" fontId="15" fillId="0" borderId="142" xfId="0" applyFont="1" applyBorder="1" applyAlignment="1">
      <alignment shrinkToFit="1"/>
    </xf>
    <xf numFmtId="182" fontId="9" fillId="0" borderId="143" xfId="1" applyNumberFormat="1" applyFont="1" applyFill="1" applyBorder="1" applyAlignment="1">
      <alignment shrinkToFit="1"/>
    </xf>
    <xf numFmtId="182" fontId="9" fillId="0" borderId="144" xfId="1" applyNumberFormat="1" applyFont="1" applyFill="1" applyBorder="1" applyAlignment="1">
      <alignment shrinkToFit="1"/>
    </xf>
    <xf numFmtId="182" fontId="9" fillId="0" borderId="145" xfId="0" applyNumberFormat="1" applyFont="1" applyFill="1" applyBorder="1" applyAlignment="1"/>
    <xf numFmtId="0" fontId="6" fillId="0" borderId="0" xfId="0" applyFont="1" applyAlignment="1">
      <alignment horizontal="center" vertical="center"/>
    </xf>
    <xf numFmtId="0" fontId="15" fillId="0" borderId="77" xfId="0" applyFont="1" applyBorder="1" applyAlignment="1"/>
    <xf numFmtId="182" fontId="9" fillId="0" borderId="36" xfId="1" applyNumberFormat="1" applyFont="1" applyFill="1" applyBorder="1" applyAlignment="1">
      <alignment shrinkToFit="1"/>
    </xf>
    <xf numFmtId="182" fontId="9" fillId="0" borderId="146" xfId="1" applyNumberFormat="1" applyFont="1" applyFill="1" applyBorder="1" applyAlignment="1">
      <alignment shrinkToFit="1"/>
    </xf>
    <xf numFmtId="182" fontId="9" fillId="0" borderId="147" xfId="1" applyNumberFormat="1" applyFont="1" applyFill="1" applyBorder="1" applyAlignment="1">
      <alignment shrinkToFit="1"/>
    </xf>
    <xf numFmtId="0" fontId="15" fillId="0" borderId="68" xfId="0" applyFont="1" applyBorder="1" applyAlignment="1"/>
    <xf numFmtId="182" fontId="9" fillId="0" borderId="141" xfId="1" applyNumberFormat="1" applyFont="1" applyFill="1" applyBorder="1" applyAlignment="1">
      <alignment shrinkToFit="1"/>
    </xf>
    <xf numFmtId="182" fontId="9" fillId="0" borderId="145" xfId="1" applyNumberFormat="1" applyFont="1" applyFill="1" applyBorder="1" applyAlignment="1">
      <alignment shrinkToFit="1"/>
    </xf>
    <xf numFmtId="182" fontId="9" fillId="0" borderId="148" xfId="1" applyNumberFormat="1" applyFont="1" applyFill="1" applyBorder="1" applyAlignment="1">
      <alignment shrinkToFit="1"/>
    </xf>
    <xf numFmtId="0" fontId="15" fillId="0" borderId="44" xfId="0" applyFont="1" applyBorder="1" applyAlignment="1"/>
    <xf numFmtId="182" fontId="9" fillId="0" borderId="34" xfId="0" applyNumberFormat="1" applyFont="1" applyFill="1" applyBorder="1" applyAlignment="1">
      <alignment shrinkToFit="1"/>
    </xf>
    <xf numFmtId="182" fontId="9" fillId="0" borderId="149" xfId="0" applyNumberFormat="1" applyFont="1" applyFill="1" applyBorder="1" applyAlignment="1">
      <alignment shrinkToFit="1"/>
    </xf>
    <xf numFmtId="182" fontId="9" fillId="0" borderId="150" xfId="1" applyNumberFormat="1" applyFont="1" applyFill="1" applyBorder="1" applyAlignment="1">
      <alignment shrinkToFit="1"/>
    </xf>
    <xf numFmtId="0" fontId="15" fillId="0" borderId="44" xfId="0" applyFont="1" applyBorder="1" applyAlignment="1">
      <alignment shrinkToFit="1"/>
    </xf>
    <xf numFmtId="0" fontId="15" fillId="0" borderId="142" xfId="0" applyNumberFormat="1" applyFont="1" applyBorder="1" applyAlignment="1">
      <alignment shrinkToFit="1"/>
    </xf>
    <xf numFmtId="182" fontId="9" fillId="0" borderId="36" xfId="0" applyNumberFormat="1" applyFont="1" applyFill="1" applyBorder="1"/>
    <xf numFmtId="182" fontId="9" fillId="0" borderId="146" xfId="0" applyNumberFormat="1" applyFont="1" applyFill="1" applyBorder="1"/>
    <xf numFmtId="182" fontId="9" fillId="0" borderId="151" xfId="1" applyNumberFormat="1" applyFont="1" applyFill="1" applyBorder="1" applyAlignment="1">
      <alignment shrinkToFit="1"/>
    </xf>
    <xf numFmtId="177" fontId="6" fillId="0" borderId="0" xfId="1" applyNumberFormat="1" applyFont="1" applyFill="1" applyBorder="1" applyAlignment="1">
      <alignment shrinkToFit="1"/>
    </xf>
    <xf numFmtId="179" fontId="6" fillId="0" borderId="0" xfId="1" applyNumberFormat="1" applyFont="1" applyFill="1" applyBorder="1" applyAlignment="1">
      <alignment shrinkToFit="1"/>
    </xf>
    <xf numFmtId="196" fontId="6" fillId="0" borderId="0" xfId="0" applyNumberFormat="1" applyFont="1"/>
    <xf numFmtId="0" fontId="15" fillId="0" borderId="0" xfId="0" applyFont="1" applyFill="1"/>
    <xf numFmtId="177" fontId="6" fillId="0" borderId="0" xfId="0" applyNumberFormat="1" applyFont="1" applyFill="1"/>
    <xf numFmtId="0" fontId="0" fillId="4" borderId="139" xfId="0" applyFill="1" applyBorder="1" applyAlignment="1">
      <alignment horizontal="distributed" vertical="center"/>
    </xf>
    <xf numFmtId="0" fontId="0" fillId="4" borderId="152" xfId="0" applyFill="1" applyBorder="1" applyAlignment="1">
      <alignment horizontal="distributed" vertical="center"/>
    </xf>
    <xf numFmtId="0" fontId="0" fillId="4" borderId="152" xfId="0" applyFill="1" applyBorder="1" applyAlignment="1">
      <alignment horizontal="center" vertical="center"/>
    </xf>
    <xf numFmtId="0" fontId="19" fillId="4" borderId="139" xfId="0" applyFont="1" applyFill="1" applyBorder="1" applyAlignment="1">
      <alignment horizontal="distributed" vertical="center" wrapText="1"/>
    </xf>
    <xf numFmtId="0" fontId="0" fillId="4" borderId="153" xfId="0" applyFill="1" applyBorder="1" applyAlignment="1">
      <alignment horizontal="center" vertical="center"/>
    </xf>
    <xf numFmtId="0" fontId="19" fillId="4" borderId="153" xfId="0" applyFont="1" applyFill="1" applyBorder="1" applyAlignment="1">
      <alignment horizontal="distributed" vertical="center" wrapText="1"/>
    </xf>
    <xf numFmtId="0" fontId="0" fillId="4" borderId="0" xfId="0" applyFill="1" applyBorder="1" applyAlignment="1">
      <alignment horizontal="center"/>
    </xf>
    <xf numFmtId="0" fontId="0" fillId="4" borderId="87" xfId="0" applyFill="1" applyBorder="1" applyAlignment="1">
      <alignment horizontal="left" shrinkToFit="1"/>
    </xf>
    <xf numFmtId="38" fontId="0" fillId="4" borderId="154" xfId="1" applyFont="1" applyFill="1" applyBorder="1"/>
    <xf numFmtId="38" fontId="0" fillId="4" borderId="0" xfId="1" applyFont="1" applyFill="1" applyBorder="1"/>
    <xf numFmtId="38" fontId="6" fillId="4" borderId="49" xfId="1" applyFont="1" applyFill="1" applyBorder="1"/>
    <xf numFmtId="38" fontId="6" fillId="4" borderId="87" xfId="1" applyFont="1" applyFill="1" applyBorder="1"/>
    <xf numFmtId="0" fontId="24" fillId="4" borderId="53" xfId="0" applyFont="1" applyFill="1" applyBorder="1" applyAlignment="1">
      <alignment horizontal="center"/>
    </xf>
    <xf numFmtId="0" fontId="0" fillId="4" borderId="60" xfId="0" applyFill="1" applyBorder="1" applyAlignment="1">
      <alignment horizontal="left" shrinkToFit="1"/>
    </xf>
    <xf numFmtId="38" fontId="0" fillId="4" borderId="60" xfId="1" applyFont="1" applyFill="1" applyBorder="1"/>
    <xf numFmtId="38" fontId="0" fillId="4" borderId="53" xfId="1" applyFont="1" applyFill="1" applyBorder="1"/>
    <xf numFmtId="38" fontId="6" fillId="4" borderId="56" xfId="1" applyFont="1" applyFill="1" applyBorder="1"/>
    <xf numFmtId="38" fontId="6" fillId="4" borderId="60" xfId="1" applyFont="1" applyFill="1" applyBorder="1"/>
    <xf numFmtId="0" fontId="0" fillId="4" borderId="59" xfId="0" applyFill="1" applyBorder="1" applyAlignment="1">
      <alignment horizontal="left" shrinkToFit="1"/>
    </xf>
    <xf numFmtId="38" fontId="6" fillId="4" borderId="0" xfId="1" applyFont="1" applyFill="1" applyBorder="1"/>
    <xf numFmtId="38" fontId="6" fillId="4" borderId="53" xfId="1" applyFont="1" applyFill="1" applyBorder="1"/>
    <xf numFmtId="0" fontId="0" fillId="4" borderId="57" xfId="0" applyFill="1" applyBorder="1" applyAlignment="1">
      <alignment horizontal="center"/>
    </xf>
    <xf numFmtId="38" fontId="6" fillId="4" borderId="59" xfId="1" applyFont="1" applyFill="1" applyBorder="1"/>
    <xf numFmtId="38" fontId="6" fillId="4" borderId="57" xfId="1" applyFont="1" applyFill="1" applyBorder="1"/>
    <xf numFmtId="38" fontId="6" fillId="4" borderId="48" xfId="1" applyFont="1" applyFill="1" applyBorder="1"/>
    <xf numFmtId="0" fontId="0" fillId="4" borderId="53" xfId="0" applyFill="1" applyBorder="1" applyAlignment="1">
      <alignment horizontal="center"/>
    </xf>
    <xf numFmtId="0" fontId="0" fillId="4" borderId="2" xfId="0" applyFill="1" applyBorder="1" applyAlignment="1"/>
    <xf numFmtId="0" fontId="0" fillId="4" borderId="155" xfId="0" applyFill="1" applyBorder="1" applyAlignment="1">
      <alignment horizontal="left" shrinkToFit="1"/>
    </xf>
    <xf numFmtId="38" fontId="6" fillId="4" borderId="155" xfId="1" applyFont="1" applyFill="1" applyBorder="1"/>
    <xf numFmtId="38" fontId="6" fillId="4" borderId="2" xfId="1" applyFont="1" applyFill="1" applyBorder="1"/>
    <xf numFmtId="38" fontId="6" fillId="4" borderId="156" xfId="1" applyFont="1" applyFill="1" applyBorder="1"/>
    <xf numFmtId="0" fontId="11" fillId="4" borderId="0" xfId="0" applyFont="1" applyFill="1" applyAlignment="1">
      <alignment horizontal="right" vertical="center"/>
    </xf>
    <xf numFmtId="0" fontId="0" fillId="4" borderId="0" xfId="0" applyFill="1" applyAlignment="1"/>
    <xf numFmtId="0" fontId="11" fillId="4" borderId="0" xfId="0" applyFont="1" applyFill="1" applyAlignment="1">
      <alignment horizontal="right"/>
    </xf>
    <xf numFmtId="0" fontId="11" fillId="4" borderId="0" xfId="0" applyFont="1" applyFill="1"/>
    <xf numFmtId="0" fontId="50" fillId="0" borderId="0" xfId="0" applyFont="1" applyAlignment="1">
      <alignment vertical="center"/>
    </xf>
    <xf numFmtId="49" fontId="52" fillId="0" borderId="157" xfId="11" applyNumberFormat="1" applyFont="1" applyFill="1" applyBorder="1" applyAlignment="1">
      <alignment vertical="center"/>
    </xf>
    <xf numFmtId="49" fontId="52" fillId="0" borderId="31" xfId="11" applyNumberFormat="1" applyFont="1" applyFill="1" applyBorder="1" applyAlignment="1">
      <alignment vertical="center"/>
    </xf>
    <xf numFmtId="49" fontId="53" fillId="0" borderId="31" xfId="12" applyNumberFormat="1" applyFont="1" applyFill="1" applyBorder="1" applyAlignment="1">
      <alignment vertical="center"/>
    </xf>
    <xf numFmtId="49" fontId="52" fillId="0" borderId="158" xfId="11" applyNumberFormat="1" applyFont="1" applyFill="1" applyBorder="1" applyAlignment="1">
      <alignment vertical="center"/>
    </xf>
    <xf numFmtId="0" fontId="0" fillId="0" borderId="25" xfId="0" applyBorder="1"/>
    <xf numFmtId="0" fontId="0" fillId="0" borderId="29" xfId="0" applyBorder="1"/>
    <xf numFmtId="0" fontId="0" fillId="0" borderId="1" xfId="0" applyBorder="1"/>
    <xf numFmtId="0" fontId="0" fillId="0" borderId="39" xfId="0" applyNumberFormat="1" applyBorder="1" applyAlignment="1">
      <alignment horizontal="center" vertical="center" shrinkToFit="1"/>
    </xf>
    <xf numFmtId="0" fontId="0" fillId="0" borderId="40" xfId="0" applyNumberFormat="1" applyBorder="1" applyAlignment="1">
      <alignment horizontal="center" vertical="center" shrinkToFit="1"/>
    </xf>
    <xf numFmtId="0" fontId="0" fillId="0" borderId="159" xfId="0" applyNumberFormat="1" applyBorder="1" applyAlignment="1">
      <alignment horizontal="center" vertical="center" shrinkToFit="1"/>
    </xf>
    <xf numFmtId="0" fontId="0" fillId="0" borderId="13" xfId="0" applyNumberFormat="1" applyBorder="1" applyAlignment="1">
      <alignment horizontal="center" vertical="center" shrinkToFit="1"/>
    </xf>
    <xf numFmtId="0" fontId="0" fillId="0" borderId="86" xfId="0" applyBorder="1"/>
    <xf numFmtId="0" fontId="0" fillId="0" borderId="87" xfId="0" applyBorder="1"/>
    <xf numFmtId="0" fontId="0" fillId="0" borderId="81" xfId="0" applyBorder="1"/>
    <xf numFmtId="0" fontId="0" fillId="0" borderId="86" xfId="0" applyBorder="1" applyAlignment="1">
      <alignment horizontal="right"/>
    </xf>
    <xf numFmtId="0" fontId="0" fillId="0" borderId="87" xfId="0" applyBorder="1" applyAlignment="1">
      <alignment horizontal="right"/>
    </xf>
    <xf numFmtId="0" fontId="0" fillId="0" borderId="81" xfId="0" applyBorder="1" applyAlignment="1">
      <alignment horizontal="right"/>
    </xf>
    <xf numFmtId="0" fontId="0" fillId="0" borderId="26" xfId="0" applyBorder="1" applyAlignment="1">
      <alignment horizontal="right"/>
    </xf>
    <xf numFmtId="0" fontId="0" fillId="0" borderId="28" xfId="0" applyFill="1" applyBorder="1" applyAlignment="1">
      <alignment horizontal="distributed"/>
    </xf>
    <xf numFmtId="0" fontId="0" fillId="0" borderId="86" xfId="0" applyFill="1" applyBorder="1" applyAlignment="1">
      <alignment horizontal="right"/>
    </xf>
    <xf numFmtId="0" fontId="0" fillId="0" borderId="87" xfId="0" applyFill="1" applyBorder="1" applyAlignment="1">
      <alignment horizontal="right"/>
    </xf>
    <xf numFmtId="0" fontId="0" fillId="0" borderId="81" xfId="0" applyFill="1" applyBorder="1" applyAlignment="1">
      <alignment horizontal="right"/>
    </xf>
    <xf numFmtId="0" fontId="0" fillId="0" borderId="26" xfId="0" applyFill="1" applyBorder="1" applyAlignment="1">
      <alignment horizontal="right"/>
    </xf>
    <xf numFmtId="0" fontId="0" fillId="0" borderId="86" xfId="0" applyFill="1" applyBorder="1"/>
    <xf numFmtId="0" fontId="0" fillId="0" borderId="87" xfId="0" applyFill="1" applyBorder="1"/>
    <xf numFmtId="0" fontId="0" fillId="0" borderId="81" xfId="0" applyFill="1" applyBorder="1"/>
    <xf numFmtId="0" fontId="0" fillId="0" borderId="26" xfId="0" applyFill="1" applyBorder="1"/>
    <xf numFmtId="0" fontId="0" fillId="0" borderId="87" xfId="0" applyBorder="1" applyAlignment="1"/>
    <xf numFmtId="0" fontId="0" fillId="0" borderId="81" xfId="0" applyBorder="1" applyAlignment="1"/>
    <xf numFmtId="0" fontId="0" fillId="0" borderId="148" xfId="0" applyBorder="1" applyAlignment="1"/>
    <xf numFmtId="0" fontId="0" fillId="0" borderId="88" xfId="0" applyFill="1" applyBorder="1"/>
    <xf numFmtId="0" fontId="0" fillId="0" borderId="89" xfId="0" applyFill="1" applyBorder="1"/>
    <xf numFmtId="0" fontId="0" fillId="0" borderId="89" xfId="0" applyFill="1" applyBorder="1" applyAlignment="1"/>
    <xf numFmtId="0" fontId="0" fillId="0" borderId="151" xfId="0" applyBorder="1" applyAlignment="1"/>
    <xf numFmtId="0" fontId="54" fillId="0" borderId="0" xfId="0" applyFont="1"/>
    <xf numFmtId="197" fontId="0" fillId="0" borderId="0" xfId="0" applyNumberFormat="1"/>
    <xf numFmtId="197" fontId="13" fillId="0" borderId="62" xfId="0" applyNumberFormat="1" applyFont="1" applyBorder="1"/>
    <xf numFmtId="0" fontId="13" fillId="0" borderId="64" xfId="0" applyFont="1" applyBorder="1" applyAlignment="1">
      <alignment horizontal="centerContinuous" vertical="center"/>
    </xf>
    <xf numFmtId="197" fontId="13" fillId="0" borderId="65" xfId="0" applyNumberFormat="1" applyFont="1" applyBorder="1" applyAlignment="1">
      <alignment horizontal="centerContinuous" vertical="center"/>
    </xf>
    <xf numFmtId="0" fontId="13" fillId="0" borderId="76" xfId="0" applyFont="1" applyBorder="1" applyAlignment="1">
      <alignment horizontal="centerContinuous" vertical="center"/>
    </xf>
    <xf numFmtId="0" fontId="13" fillId="0" borderId="65" xfId="0" applyFont="1" applyBorder="1" applyAlignment="1">
      <alignment horizontal="centerContinuous" vertical="center"/>
    </xf>
    <xf numFmtId="0" fontId="13" fillId="0" borderId="12" xfId="0" applyFont="1" applyBorder="1" applyAlignment="1">
      <alignment horizontal="centerContinuous" vertical="center"/>
    </xf>
    <xf numFmtId="0" fontId="13" fillId="0" borderId="159" xfId="0" applyFont="1" applyBorder="1" applyAlignment="1">
      <alignment horizontal="centerContinuous" vertical="center"/>
    </xf>
    <xf numFmtId="0" fontId="13" fillId="0" borderId="35" xfId="0" applyFont="1" applyBorder="1" applyAlignment="1">
      <alignment horizontal="centerContinuous" vertical="center"/>
    </xf>
    <xf numFmtId="197" fontId="13" fillId="0" borderId="40" xfId="0" applyNumberFormat="1" applyFont="1" applyBorder="1" applyAlignment="1">
      <alignment horizontal="centerContinuous" vertical="center"/>
    </xf>
    <xf numFmtId="0" fontId="13" fillId="0" borderId="40" xfId="0" applyFont="1" applyBorder="1" applyAlignment="1">
      <alignment horizontal="centerContinuous" vertical="center"/>
    </xf>
    <xf numFmtId="0" fontId="13" fillId="0" borderId="92" xfId="0" applyFont="1" applyBorder="1" applyAlignment="1">
      <alignment horizontal="centerContinuous" vertical="center"/>
    </xf>
    <xf numFmtId="0" fontId="13" fillId="0" borderId="160" xfId="0" applyFont="1" applyBorder="1" applyAlignment="1">
      <alignment horizontal="centerContinuous" vertical="center"/>
    </xf>
    <xf numFmtId="0" fontId="13" fillId="0" borderId="26" xfId="0" applyFont="1" applyBorder="1" applyAlignment="1">
      <alignment horizontal="center"/>
    </xf>
    <xf numFmtId="182" fontId="10" fillId="0" borderId="27" xfId="0" applyNumberFormat="1" applyFont="1" applyBorder="1" applyAlignment="1">
      <alignment horizontal="center"/>
    </xf>
    <xf numFmtId="182" fontId="10" fillId="0" borderId="58" xfId="0" applyNumberFormat="1" applyFont="1" applyBorder="1" applyAlignment="1">
      <alignment horizontal="right"/>
    </xf>
    <xf numFmtId="182" fontId="10" fillId="0" borderId="49" xfId="0" applyNumberFormat="1" applyFont="1" applyBorder="1" applyAlignment="1">
      <alignment horizontal="center"/>
    </xf>
    <xf numFmtId="182" fontId="10" fillId="0" borderId="0" xfId="0" applyNumberFormat="1" applyFont="1" applyBorder="1" applyAlignment="1">
      <alignment horizontal="center"/>
    </xf>
    <xf numFmtId="182" fontId="10" fillId="0" borderId="81" xfId="0" applyNumberFormat="1" applyFont="1" applyBorder="1" applyAlignment="1">
      <alignment horizontal="right"/>
    </xf>
    <xf numFmtId="182" fontId="10" fillId="0" borderId="0" xfId="0" applyNumberFormat="1" applyFont="1" applyBorder="1" applyAlignment="1">
      <alignment horizontal="right"/>
    </xf>
    <xf numFmtId="0" fontId="13" fillId="0" borderId="26" xfId="0" applyFont="1" applyFill="1" applyBorder="1" applyAlignment="1">
      <alignment horizontal="center"/>
    </xf>
    <xf numFmtId="182" fontId="10" fillId="0" borderId="27" xfId="0" applyNumberFormat="1" applyFont="1" applyFill="1" applyBorder="1" applyAlignment="1">
      <alignment horizontal="center"/>
    </xf>
    <xf numFmtId="182" fontId="10" fillId="0" borderId="58" xfId="0" applyNumberFormat="1" applyFont="1" applyFill="1" applyBorder="1" applyAlignment="1">
      <alignment horizontal="right"/>
    </xf>
    <xf numFmtId="182" fontId="10" fillId="0" borderId="49" xfId="0" applyNumberFormat="1" applyFont="1" applyFill="1" applyBorder="1" applyAlignment="1">
      <alignment horizontal="center"/>
    </xf>
    <xf numFmtId="182" fontId="10" fillId="0" borderId="0" xfId="0" applyNumberFormat="1" applyFont="1" applyFill="1" applyBorder="1" applyAlignment="1">
      <alignment horizontal="center"/>
    </xf>
    <xf numFmtId="182" fontId="10" fillId="0" borderId="81" xfId="0" applyNumberFormat="1" applyFont="1" applyFill="1" applyBorder="1" applyAlignment="1">
      <alignment horizontal="right"/>
    </xf>
    <xf numFmtId="182" fontId="10" fillId="0" borderId="0" xfId="0" applyNumberFormat="1" applyFont="1" applyFill="1" applyBorder="1" applyAlignment="1">
      <alignment horizontal="right"/>
    </xf>
    <xf numFmtId="0" fontId="13" fillId="0" borderId="0" xfId="0" applyFont="1" applyBorder="1" applyAlignment="1">
      <alignment horizontal="distributed" vertical="center" justifyLastLine="1"/>
    </xf>
    <xf numFmtId="198" fontId="13" fillId="0" borderId="0" xfId="0" applyNumberFormat="1" applyFont="1" applyBorder="1"/>
    <xf numFmtId="0" fontId="13" fillId="0" borderId="77" xfId="0" applyFont="1" applyFill="1" applyBorder="1" applyAlignment="1">
      <alignment horizontal="center"/>
    </xf>
    <xf numFmtId="182" fontId="10" fillId="0" borderId="35" xfId="0" applyNumberFormat="1" applyFont="1" applyFill="1" applyBorder="1" applyAlignment="1">
      <alignment horizontal="center"/>
    </xf>
    <xf numFmtId="182" fontId="10" fillId="0" borderId="66" xfId="0" applyNumberFormat="1" applyFont="1" applyFill="1" applyBorder="1" applyAlignment="1">
      <alignment horizontal="right"/>
    </xf>
    <xf numFmtId="182" fontId="10" fillId="0" borderId="92" xfId="0" applyNumberFormat="1" applyFont="1" applyFill="1" applyBorder="1" applyAlignment="1">
      <alignment horizontal="center"/>
    </xf>
    <xf numFmtId="182" fontId="10" fillId="0" borderId="62" xfId="0" applyNumberFormat="1" applyFont="1" applyFill="1" applyBorder="1" applyAlignment="1">
      <alignment horizontal="center"/>
    </xf>
    <xf numFmtId="182" fontId="10" fillId="0" borderId="82" xfId="0" applyNumberFormat="1" applyFont="1" applyFill="1" applyBorder="1" applyAlignment="1">
      <alignment horizontal="right"/>
    </xf>
    <xf numFmtId="182" fontId="10" fillId="0" borderId="62" xfId="0" applyNumberFormat="1" applyFont="1" applyFill="1" applyBorder="1" applyAlignment="1">
      <alignment horizontal="right"/>
    </xf>
    <xf numFmtId="197" fontId="13" fillId="0" borderId="0" xfId="0" applyNumberFormat="1" applyFont="1"/>
    <xf numFmtId="0" fontId="6" fillId="0" borderId="62" xfId="0" applyFont="1" applyBorder="1" applyAlignment="1">
      <alignment horizontal="right"/>
    </xf>
    <xf numFmtId="0" fontId="6" fillId="0" borderId="0" xfId="0" applyFont="1" applyBorder="1" applyAlignment="1">
      <alignment horizontal="centerContinuous" vertical="center"/>
    </xf>
    <xf numFmtId="0" fontId="13" fillId="0" borderId="0" xfId="0" applyFont="1" applyBorder="1" applyAlignment="1">
      <alignment horizontal="distributed" justifyLastLine="1"/>
    </xf>
    <xf numFmtId="182" fontId="13" fillId="0" borderId="27" xfId="1" applyNumberFormat="1" applyFont="1" applyBorder="1" applyAlignment="1">
      <alignment horizontal="center"/>
    </xf>
    <xf numFmtId="199" fontId="13" fillId="0" borderId="0" xfId="1" applyNumberFormat="1" applyFont="1" applyBorder="1" applyAlignment="1">
      <alignment horizontal="center"/>
    </xf>
    <xf numFmtId="0" fontId="13" fillId="0" borderId="0" xfId="0" applyFont="1" applyFill="1" applyBorder="1" applyAlignment="1">
      <alignment horizontal="distributed" justifyLastLine="1"/>
    </xf>
    <xf numFmtId="182" fontId="13" fillId="0" borderId="27" xfId="1" applyNumberFormat="1" applyFont="1" applyFill="1" applyBorder="1" applyAlignment="1">
      <alignment horizontal="center"/>
    </xf>
    <xf numFmtId="199" fontId="13" fillId="0" borderId="0" xfId="1" applyNumberFormat="1" applyFont="1" applyFill="1" applyBorder="1" applyAlignment="1">
      <alignment horizontal="center"/>
    </xf>
    <xf numFmtId="0" fontId="13" fillId="0" borderId="62" xfId="0" applyFont="1" applyFill="1" applyBorder="1" applyAlignment="1">
      <alignment horizontal="distributed" justifyLastLine="1"/>
    </xf>
    <xf numFmtId="182" fontId="13" fillId="0" borderId="35" xfId="1" applyNumberFormat="1" applyFont="1" applyFill="1" applyBorder="1" applyAlignment="1">
      <alignment horizontal="center"/>
    </xf>
    <xf numFmtId="199" fontId="13" fillId="0" borderId="62" xfId="1" applyNumberFormat="1" applyFont="1" applyFill="1" applyBorder="1" applyAlignment="1">
      <alignment horizontal="center"/>
    </xf>
    <xf numFmtId="0" fontId="6" fillId="0" borderId="0" xfId="0" applyFont="1" applyAlignment="1">
      <alignment horizontal="left" indent="8"/>
    </xf>
    <xf numFmtId="0" fontId="6" fillId="0" borderId="0" xfId="0" applyFont="1" applyAlignment="1">
      <alignment horizontal="left" indent="7"/>
    </xf>
    <xf numFmtId="0" fontId="6" fillId="0" borderId="0" xfId="0" applyFont="1" applyAlignment="1">
      <alignment horizontal="right" indent="6"/>
    </xf>
    <xf numFmtId="0" fontId="0" fillId="0" borderId="0" xfId="0" applyAlignment="1">
      <alignment horizontal="left" indent="7"/>
    </xf>
    <xf numFmtId="0" fontId="0" fillId="0" borderId="0" xfId="0" applyAlignment="1">
      <alignment horizontal="right" indent="6"/>
    </xf>
    <xf numFmtId="0" fontId="0" fillId="4" borderId="62" xfId="0" applyFont="1" applyFill="1" applyBorder="1"/>
    <xf numFmtId="38" fontId="0" fillId="4" borderId="62" xfId="0" applyNumberFormat="1" applyFont="1" applyFill="1" applyBorder="1"/>
    <xf numFmtId="0" fontId="0" fillId="4" borderId="62" xfId="0" applyFont="1" applyFill="1" applyBorder="1" applyAlignment="1">
      <alignment horizontal="right"/>
    </xf>
    <xf numFmtId="0" fontId="0" fillId="4" borderId="15" xfId="0" applyFont="1" applyFill="1" applyBorder="1"/>
    <xf numFmtId="0" fontId="0" fillId="4" borderId="1" xfId="0" applyFont="1" applyFill="1" applyBorder="1" applyAlignment="1">
      <alignment horizontal="centerContinuous" vertical="center"/>
    </xf>
    <xf numFmtId="0" fontId="0" fillId="4" borderId="64" xfId="0" applyFont="1" applyFill="1" applyBorder="1" applyAlignment="1">
      <alignment horizontal="centerContinuous" vertical="center"/>
    </xf>
    <xf numFmtId="0" fontId="0" fillId="4" borderId="62" xfId="0" applyFont="1" applyFill="1" applyBorder="1" applyAlignment="1">
      <alignment vertical="center"/>
    </xf>
    <xf numFmtId="0" fontId="0" fillId="4" borderId="1" xfId="0" applyFont="1" applyFill="1" applyBorder="1" applyAlignment="1">
      <alignment horizontal="distributed" vertical="center" wrapText="1"/>
    </xf>
    <xf numFmtId="0" fontId="0" fillId="4" borderId="64" xfId="0" applyFont="1" applyFill="1" applyBorder="1" applyAlignment="1">
      <alignment horizontal="distributed" vertical="center" wrapText="1"/>
    </xf>
    <xf numFmtId="0" fontId="0" fillId="4" borderId="0" xfId="0" applyFont="1" applyFill="1" applyBorder="1" applyAlignment="1">
      <alignment horizontal="center"/>
    </xf>
    <xf numFmtId="38" fontId="0" fillId="4" borderId="27" xfId="1" applyFont="1" applyFill="1" applyBorder="1" applyAlignment="1"/>
    <xf numFmtId="38" fontId="0" fillId="4" borderId="0" xfId="1" applyFont="1" applyFill="1" applyBorder="1" applyAlignment="1"/>
    <xf numFmtId="38" fontId="0" fillId="4" borderId="27" xfId="1" applyFont="1" applyFill="1" applyBorder="1" applyAlignment="1">
      <alignment horizontal="left" indent="1"/>
    </xf>
    <xf numFmtId="0" fontId="0" fillId="4" borderId="0" xfId="0" applyFont="1" applyFill="1" applyBorder="1"/>
    <xf numFmtId="0" fontId="0" fillId="4" borderId="62" xfId="0" applyFont="1" applyFill="1" applyBorder="1" applyAlignment="1">
      <alignment horizontal="center"/>
    </xf>
    <xf numFmtId="38" fontId="0" fillId="4" borderId="35" xfId="1" applyFont="1" applyFill="1" applyBorder="1" applyAlignment="1"/>
    <xf numFmtId="38" fontId="0" fillId="4" borderId="62" xfId="1" applyFont="1" applyFill="1" applyBorder="1" applyAlignment="1"/>
    <xf numFmtId="38" fontId="0" fillId="4" borderId="35" xfId="1" applyFont="1" applyFill="1" applyBorder="1" applyAlignment="1">
      <alignment horizontal="left" indent="1"/>
    </xf>
    <xf numFmtId="0" fontId="0" fillId="4" borderId="12" xfId="0" applyFont="1" applyFill="1" applyBorder="1"/>
    <xf numFmtId="0" fontId="0" fillId="4" borderId="13" xfId="0" applyFont="1" applyFill="1" applyBorder="1" applyAlignment="1">
      <alignment horizontal="centerContinuous" vertical="center"/>
    </xf>
    <xf numFmtId="0" fontId="0" fillId="4" borderId="13" xfId="0" applyFont="1" applyFill="1" applyBorder="1" applyAlignment="1">
      <alignment horizontal="distributed" vertical="center" wrapText="1"/>
    </xf>
    <xf numFmtId="38" fontId="0" fillId="4" borderId="26" xfId="1" applyFont="1" applyFill="1" applyBorder="1" applyAlignment="1"/>
    <xf numFmtId="180" fontId="0" fillId="4" borderId="28" xfId="0" applyNumberFormat="1" applyFont="1" applyFill="1" applyBorder="1" applyAlignment="1"/>
    <xf numFmtId="0" fontId="0" fillId="4" borderId="0" xfId="0" applyFont="1" applyFill="1" applyBorder="1" applyAlignment="1"/>
    <xf numFmtId="0" fontId="0" fillId="4" borderId="0" xfId="0" applyFont="1" applyFill="1" applyAlignment="1">
      <alignment vertical="center"/>
    </xf>
    <xf numFmtId="38" fontId="0" fillId="4" borderId="77" xfId="1" applyFont="1" applyFill="1" applyBorder="1" applyAlignment="1"/>
    <xf numFmtId="179" fontId="0" fillId="4" borderId="36" xfId="1" applyNumberFormat="1" applyFont="1" applyFill="1" applyBorder="1" applyAlignment="1"/>
    <xf numFmtId="0" fontId="0" fillId="4" borderId="62" xfId="0" applyFont="1" applyFill="1" applyBorder="1" applyAlignment="1"/>
    <xf numFmtId="0" fontId="0" fillId="4" borderId="0" xfId="0" applyFont="1" applyFill="1" applyBorder="1" applyAlignment="1">
      <alignment horizontal="right"/>
    </xf>
    <xf numFmtId="0" fontId="0" fillId="4" borderId="0" xfId="0" applyFont="1" applyFill="1" applyBorder="1" applyAlignment="1">
      <alignment shrinkToFit="1"/>
    </xf>
    <xf numFmtId="0" fontId="0" fillId="4" borderId="15" xfId="0" applyFill="1" applyBorder="1" applyAlignment="1">
      <alignment horizontal="right"/>
    </xf>
    <xf numFmtId="0" fontId="0" fillId="4" borderId="62" xfId="0" applyFill="1" applyBorder="1" applyAlignment="1">
      <alignment vertical="center"/>
    </xf>
    <xf numFmtId="0" fontId="0" fillId="4" borderId="1" xfId="0" applyFill="1" applyBorder="1" applyAlignment="1">
      <alignment horizontal="center" vertical="center"/>
    </xf>
    <xf numFmtId="38" fontId="0" fillId="4" borderId="26" xfId="1" applyFont="1" applyFill="1" applyBorder="1" applyAlignment="1">
      <alignment horizontal="center"/>
    </xf>
    <xf numFmtId="3" fontId="0" fillId="4" borderId="0" xfId="0" applyNumberFormat="1" applyFill="1" applyBorder="1" applyAlignment="1">
      <alignment horizontal="center"/>
    </xf>
    <xf numFmtId="38" fontId="0" fillId="4" borderId="77" xfId="1" applyFont="1" applyFill="1" applyBorder="1" applyAlignment="1">
      <alignment horizontal="center"/>
    </xf>
    <xf numFmtId="0" fontId="0" fillId="0" borderId="0" xfId="0" applyAlignment="1">
      <alignment horizontal="right" vertical="center"/>
    </xf>
    <xf numFmtId="0" fontId="0" fillId="0" borderId="16" xfId="0" applyFont="1" applyBorder="1" applyAlignment="1">
      <alignment horizontal="right" vertical="center"/>
    </xf>
    <xf numFmtId="0" fontId="0" fillId="0" borderId="39" xfId="0" applyFont="1" applyBorder="1" applyAlignment="1">
      <alignment horizontal="distributed" vertical="center" justifyLastLine="1"/>
    </xf>
    <xf numFmtId="0" fontId="0" fillId="0" borderId="40" xfId="0" applyFont="1" applyBorder="1" applyAlignment="1">
      <alignment horizontal="distributed" vertical="center" justifyLastLine="1"/>
    </xf>
    <xf numFmtId="0" fontId="0" fillId="0" borderId="77" xfId="0" applyFont="1" applyBorder="1" applyAlignment="1">
      <alignment horizontal="distributed" vertical="center" justifyLastLine="1"/>
    </xf>
    <xf numFmtId="0" fontId="0" fillId="0" borderId="27" xfId="0" applyBorder="1" applyAlignment="1">
      <alignment horizontal="distributed" vertical="center"/>
    </xf>
    <xf numFmtId="41" fontId="0" fillId="0" borderId="86" xfId="1" applyNumberFormat="1" applyFont="1" applyBorder="1" applyAlignment="1">
      <alignment vertical="center"/>
    </xf>
    <xf numFmtId="41" fontId="0" fillId="0" borderId="87" xfId="1" applyNumberFormat="1" applyFont="1" applyBorder="1" applyAlignment="1">
      <alignment vertical="center"/>
    </xf>
    <xf numFmtId="41" fontId="0" fillId="0" borderId="26" xfId="1" applyNumberFormat="1" applyFont="1" applyBorder="1" applyAlignment="1">
      <alignment vertical="center"/>
    </xf>
    <xf numFmtId="41" fontId="0" fillId="0" borderId="26" xfId="0" applyNumberFormat="1" applyBorder="1" applyAlignment="1">
      <alignment vertical="center"/>
    </xf>
    <xf numFmtId="0" fontId="0" fillId="0" borderId="27" xfId="0" applyFill="1" applyBorder="1" applyAlignment="1">
      <alignment horizontal="distributed" vertical="center"/>
    </xf>
    <xf numFmtId="41" fontId="0" fillId="0" borderId="86" xfId="1" applyNumberFormat="1" applyFont="1" applyFill="1" applyBorder="1" applyAlignment="1">
      <alignment vertical="center"/>
    </xf>
    <xf numFmtId="41" fontId="0" fillId="0" borderId="87" xfId="1" applyNumberFormat="1" applyFont="1" applyFill="1" applyBorder="1" applyAlignment="1">
      <alignment vertical="center"/>
    </xf>
    <xf numFmtId="41" fontId="0" fillId="0" borderId="26" xfId="1" applyNumberFormat="1" applyFont="1" applyFill="1" applyBorder="1" applyAlignment="1">
      <alignment vertical="center"/>
    </xf>
    <xf numFmtId="41" fontId="6" fillId="0" borderId="86" xfId="1" applyNumberFormat="1" applyFont="1" applyFill="1" applyBorder="1" applyAlignment="1">
      <alignment vertical="center"/>
    </xf>
    <xf numFmtId="41" fontId="6" fillId="0" borderId="87" xfId="1" applyNumberFormat="1" applyFont="1" applyFill="1" applyBorder="1" applyAlignment="1">
      <alignment vertical="center"/>
    </xf>
    <xf numFmtId="41" fontId="6" fillId="0" borderId="26" xfId="1" applyNumberFormat="1" applyFont="1" applyFill="1" applyBorder="1" applyAlignment="1">
      <alignment vertical="center"/>
    </xf>
    <xf numFmtId="41" fontId="0" fillId="0" borderId="26" xfId="0" applyNumberFormat="1" applyFill="1" applyBorder="1" applyAlignment="1">
      <alignment vertical="center"/>
    </xf>
    <xf numFmtId="41" fontId="0" fillId="0" borderId="26" xfId="0" applyNumberFormat="1" applyFill="1" applyBorder="1" applyAlignment="1">
      <alignment horizontal="right" vertical="center"/>
    </xf>
    <xf numFmtId="0" fontId="0" fillId="0" borderId="0" xfId="0" applyFill="1" applyAlignment="1">
      <alignment horizontal="right" vertical="center"/>
    </xf>
    <xf numFmtId="0" fontId="0" fillId="0" borderId="35" xfId="0" applyFill="1" applyBorder="1" applyAlignment="1">
      <alignment horizontal="distributed" vertical="center"/>
    </xf>
    <xf numFmtId="41" fontId="6" fillId="0" borderId="88" xfId="1" applyNumberFormat="1" applyFont="1" applyFill="1" applyBorder="1" applyAlignment="1">
      <alignment vertical="center"/>
    </xf>
    <xf numFmtId="41" fontId="6" fillId="0" borderId="89" xfId="1" applyNumberFormat="1" applyFont="1" applyFill="1" applyBorder="1" applyAlignment="1">
      <alignment vertical="center"/>
    </xf>
    <xf numFmtId="41" fontId="6" fillId="0" borderId="77" xfId="1" applyNumberFormat="1" applyFont="1" applyFill="1" applyBorder="1" applyAlignment="1">
      <alignment vertical="center"/>
    </xf>
    <xf numFmtId="41" fontId="0" fillId="0" borderId="77" xfId="0" applyNumberFormat="1" applyFill="1" applyBorder="1" applyAlignment="1">
      <alignment horizontal="right" vertical="center"/>
    </xf>
    <xf numFmtId="0" fontId="19" fillId="0" borderId="0" xfId="0" applyFont="1" applyBorder="1" applyAlignment="1">
      <alignment horizontal="right" vertical="top"/>
    </xf>
    <xf numFmtId="0" fontId="0" fillId="0" borderId="0" xfId="0" applyBorder="1" applyAlignment="1">
      <alignment horizontal="right" vertical="center"/>
    </xf>
    <xf numFmtId="0" fontId="0" fillId="4" borderId="63" xfId="0" applyFill="1" applyBorder="1"/>
    <xf numFmtId="0" fontId="0" fillId="4" borderId="62" xfId="0" applyFill="1" applyBorder="1" applyAlignment="1">
      <alignment horizontal="centerContinuous" vertical="center"/>
    </xf>
    <xf numFmtId="0" fontId="6" fillId="4" borderId="35" xfId="0" applyFont="1" applyFill="1" applyBorder="1" applyAlignment="1">
      <alignment horizontal="centerContinuous" vertical="center"/>
    </xf>
    <xf numFmtId="0" fontId="6" fillId="4" borderId="62" xfId="0" applyFont="1" applyFill="1" applyBorder="1" applyAlignment="1">
      <alignment horizontal="centerContinuous" vertical="center"/>
    </xf>
    <xf numFmtId="0" fontId="6" fillId="4" borderId="13" xfId="0" applyFont="1" applyFill="1" applyBorder="1" applyAlignment="1">
      <alignment horizontal="centerContinuous" vertical="center"/>
    </xf>
    <xf numFmtId="0" fontId="0" fillId="4" borderId="64" xfId="0" applyFill="1" applyBorder="1" applyAlignment="1">
      <alignment horizontal="centerContinuous" vertical="center"/>
    </xf>
    <xf numFmtId="0" fontId="0" fillId="4" borderId="35" xfId="0" applyFill="1" applyBorder="1" applyAlignment="1">
      <alignment horizontal="centerContinuous" vertical="center"/>
    </xf>
    <xf numFmtId="0" fontId="0" fillId="4" borderId="27" xfId="0" applyFill="1" applyBorder="1" applyAlignment="1">
      <alignment horizontal="centerContinuous" vertical="center"/>
    </xf>
    <xf numFmtId="0" fontId="0" fillId="4" borderId="77" xfId="0" applyFill="1" applyBorder="1"/>
    <xf numFmtId="0" fontId="0" fillId="4" borderId="161" xfId="0" applyFill="1" applyBorder="1" applyAlignment="1">
      <alignment horizontal="centerContinuous" vertical="center"/>
    </xf>
    <xf numFmtId="0" fontId="0" fillId="4" borderId="1" xfId="0" applyFill="1" applyBorder="1" applyAlignment="1">
      <alignment horizontal="centerContinuous" vertical="center"/>
    </xf>
    <xf numFmtId="0" fontId="0" fillId="4" borderId="36" xfId="0" applyFill="1" applyBorder="1" applyAlignment="1">
      <alignment horizontal="centerContinuous" vertical="center"/>
    </xf>
    <xf numFmtId="0" fontId="0" fillId="4" borderId="35" xfId="0" applyFill="1" applyBorder="1" applyAlignment="1">
      <alignment horizontal="centerContinuous"/>
    </xf>
    <xf numFmtId="0" fontId="0" fillId="4" borderId="26" xfId="0" applyFill="1" applyBorder="1" applyAlignment="1">
      <alignment horizontal="distributed" justifyLastLine="1"/>
    </xf>
    <xf numFmtId="41" fontId="0" fillId="4" borderId="162" xfId="0" applyNumberFormat="1" applyFill="1" applyBorder="1"/>
    <xf numFmtId="41" fontId="0" fillId="4" borderId="0" xfId="1" applyNumberFormat="1" applyFont="1" applyFill="1" applyBorder="1"/>
    <xf numFmtId="41" fontId="6" fillId="4" borderId="0" xfId="1" applyNumberFormat="1" applyFont="1" applyFill="1" applyBorder="1"/>
    <xf numFmtId="41" fontId="0" fillId="4" borderId="26" xfId="1" applyNumberFormat="1" applyFont="1" applyFill="1" applyBorder="1"/>
    <xf numFmtId="41" fontId="0" fillId="4" borderId="162" xfId="1" applyNumberFormat="1" applyFont="1" applyFill="1" applyBorder="1"/>
    <xf numFmtId="41" fontId="0" fillId="4" borderId="27" xfId="1" applyNumberFormat="1" applyFont="1" applyFill="1" applyBorder="1"/>
    <xf numFmtId="41" fontId="6" fillId="4" borderId="26" xfId="1" applyNumberFormat="1" applyFont="1" applyFill="1" applyBorder="1"/>
    <xf numFmtId="41" fontId="6" fillId="4" borderId="162" xfId="1" applyNumberFormat="1" applyFont="1" applyFill="1" applyBorder="1"/>
    <xf numFmtId="41" fontId="6" fillId="4" borderId="27" xfId="1" applyNumberFormat="1" applyFont="1" applyFill="1" applyBorder="1"/>
    <xf numFmtId="41" fontId="0" fillId="4" borderId="162" xfId="0" applyNumberFormat="1" applyFont="1" applyFill="1" applyBorder="1"/>
    <xf numFmtId="0" fontId="0" fillId="4" borderId="26" xfId="0" applyFont="1" applyFill="1" applyBorder="1" applyAlignment="1">
      <alignment horizontal="distributed" justifyLastLine="1"/>
    </xf>
    <xf numFmtId="41" fontId="0" fillId="4" borderId="146" xfId="0" applyNumberFormat="1" applyFont="1" applyFill="1" applyBorder="1"/>
    <xf numFmtId="41" fontId="0" fillId="4" borderId="62" xfId="1" applyNumberFormat="1" applyFont="1" applyFill="1" applyBorder="1"/>
    <xf numFmtId="41" fontId="0" fillId="4" borderId="77" xfId="1" applyNumberFormat="1" applyFont="1" applyFill="1" applyBorder="1"/>
    <xf numFmtId="41" fontId="0" fillId="4" borderId="146" xfId="1" applyNumberFormat="1" applyFont="1" applyFill="1" applyBorder="1"/>
    <xf numFmtId="41" fontId="0" fillId="4" borderId="35" xfId="1" applyNumberFormat="1" applyFont="1" applyFill="1" applyBorder="1"/>
    <xf numFmtId="0" fontId="0" fillId="4" borderId="0" xfId="0" applyFill="1" applyBorder="1" applyAlignment="1">
      <alignment horizontal="distributed" justifyLastLine="1"/>
    </xf>
    <xf numFmtId="38" fontId="0" fillId="4" borderId="0" xfId="0" applyNumberFormat="1" applyFill="1" applyBorder="1"/>
    <xf numFmtId="0" fontId="0" fillId="4" borderId="0" xfId="0" applyFill="1" applyAlignment="1">
      <alignment horizontal="right" vertical="top"/>
    </xf>
    <xf numFmtId="38" fontId="0" fillId="4" borderId="0" xfId="0" applyNumberFormat="1" applyFill="1"/>
    <xf numFmtId="0" fontId="14" fillId="4" borderId="0" xfId="0" applyFont="1" applyFill="1" applyBorder="1"/>
    <xf numFmtId="0" fontId="13" fillId="4" borderId="62" xfId="0" applyFont="1" applyFill="1" applyBorder="1"/>
    <xf numFmtId="49" fontId="0" fillId="4" borderId="0" xfId="0" applyNumberFormat="1" applyFill="1" applyAlignment="1">
      <alignment vertical="top" textRotation="255"/>
    </xf>
    <xf numFmtId="49" fontId="0" fillId="4" borderId="1" xfId="0" applyNumberFormat="1" applyFont="1" applyFill="1" applyBorder="1" applyAlignment="1">
      <alignment horizontal="center" vertical="top" textRotation="255"/>
    </xf>
    <xf numFmtId="0" fontId="0" fillId="4" borderId="26" xfId="0" applyFont="1" applyFill="1" applyBorder="1" applyAlignment="1">
      <alignment horizontal="center"/>
    </xf>
    <xf numFmtId="182" fontId="0" fillId="4" borderId="163" xfId="0" applyNumberFormat="1" applyFont="1" applyFill="1" applyBorder="1" applyAlignment="1">
      <alignment horizontal="right"/>
    </xf>
    <xf numFmtId="182" fontId="0" fillId="4" borderId="63" xfId="0" applyNumberFormat="1" applyFont="1" applyFill="1" applyBorder="1" applyAlignment="1">
      <alignment horizontal="right"/>
    </xf>
    <xf numFmtId="182" fontId="0" fillId="4" borderId="162" xfId="0" applyNumberFormat="1" applyFont="1" applyFill="1" applyBorder="1" applyAlignment="1">
      <alignment horizontal="right"/>
    </xf>
    <xf numFmtId="182" fontId="0" fillId="4" borderId="26" xfId="0" applyNumberFormat="1" applyFont="1" applyFill="1" applyBorder="1" applyAlignment="1">
      <alignment horizontal="right"/>
    </xf>
    <xf numFmtId="0" fontId="0" fillId="4" borderId="26" xfId="0" applyFill="1" applyBorder="1" applyAlignment="1">
      <alignment horizontal="center"/>
    </xf>
    <xf numFmtId="0" fontId="44" fillId="4" borderId="77" xfId="0" applyFont="1" applyFill="1" applyBorder="1" applyAlignment="1">
      <alignment horizontal="center"/>
    </xf>
    <xf numFmtId="182" fontId="44" fillId="4" borderId="146" xfId="0" applyNumberFormat="1" applyFont="1" applyFill="1" applyBorder="1" applyAlignment="1">
      <alignment horizontal="right"/>
    </xf>
    <xf numFmtId="182" fontId="44" fillId="4" borderId="62" xfId="0" applyNumberFormat="1" applyFont="1" applyFill="1" applyBorder="1" applyAlignment="1">
      <alignment horizontal="right"/>
    </xf>
    <xf numFmtId="182" fontId="44" fillId="4" borderId="77" xfId="0" applyNumberFormat="1" applyFont="1" applyFill="1" applyBorder="1" applyAlignment="1">
      <alignment horizontal="right"/>
    </xf>
    <xf numFmtId="184" fontId="0" fillId="4" borderId="0" xfId="0" applyNumberFormat="1" applyFont="1" applyFill="1" applyBorder="1"/>
    <xf numFmtId="184" fontId="0" fillId="4" borderId="0" xfId="0" applyNumberFormat="1" applyFont="1" applyFill="1" applyBorder="1" applyAlignment="1">
      <alignment horizontal="right" vertical="top"/>
    </xf>
    <xf numFmtId="0" fontId="6" fillId="0" borderId="0" xfId="13">
      <alignment vertical="center"/>
    </xf>
    <xf numFmtId="0" fontId="6" fillId="0" borderId="0" xfId="13" applyFill="1">
      <alignment vertical="center"/>
    </xf>
    <xf numFmtId="38" fontId="0" fillId="0" borderId="0" xfId="8" applyFont="1" applyFill="1" applyBorder="1">
      <alignment vertical="center"/>
    </xf>
    <xf numFmtId="38" fontId="0" fillId="0" borderId="168" xfId="8" applyFont="1" applyBorder="1">
      <alignment vertical="center"/>
    </xf>
    <xf numFmtId="38" fontId="6" fillId="0" borderId="25" xfId="8" applyFont="1" applyFill="1" applyBorder="1">
      <alignment vertical="center"/>
    </xf>
    <xf numFmtId="38" fontId="6" fillId="0" borderId="0" xfId="8" applyFont="1" applyFill="1" applyBorder="1">
      <alignment vertical="center"/>
    </xf>
    <xf numFmtId="38" fontId="6" fillId="0" borderId="170" xfId="8" applyFont="1" applyFill="1" applyBorder="1">
      <alignment vertical="center"/>
    </xf>
    <xf numFmtId="38" fontId="6" fillId="0" borderId="97" xfId="8" applyFont="1" applyFill="1" applyBorder="1">
      <alignment vertical="center"/>
    </xf>
    <xf numFmtId="38" fontId="0" fillId="0" borderId="168" xfId="8" applyFont="1" applyFill="1" applyBorder="1">
      <alignment vertical="center"/>
    </xf>
    <xf numFmtId="38" fontId="0" fillId="0" borderId="0" xfId="8" applyFont="1" applyFill="1">
      <alignment vertical="center"/>
    </xf>
    <xf numFmtId="38" fontId="6" fillId="0" borderId="81" xfId="8" applyFont="1" applyFill="1" applyBorder="1">
      <alignment vertical="center"/>
    </xf>
    <xf numFmtId="38" fontId="0" fillId="0" borderId="172" xfId="8" applyFont="1" applyBorder="1">
      <alignment vertical="center"/>
    </xf>
    <xf numFmtId="38" fontId="6" fillId="0" borderId="173" xfId="8" applyFont="1" applyFill="1" applyBorder="1">
      <alignment vertical="center"/>
    </xf>
    <xf numFmtId="0" fontId="6" fillId="0" borderId="0" xfId="7">
      <alignment vertical="center"/>
    </xf>
    <xf numFmtId="0" fontId="6" fillId="0" borderId="0" xfId="7" applyAlignment="1">
      <alignment horizontal="right" vertical="center"/>
    </xf>
    <xf numFmtId="0" fontId="15" fillId="0" borderId="0" xfId="7" applyFont="1" applyAlignment="1">
      <alignment vertical="top" wrapText="1"/>
    </xf>
    <xf numFmtId="38" fontId="0" fillId="0" borderId="157" xfId="8" applyFont="1" applyFill="1" applyBorder="1" applyAlignment="1">
      <alignment horizontal="center" vertical="center" shrinkToFit="1"/>
    </xf>
    <xf numFmtId="38" fontId="0" fillId="0" borderId="31" xfId="8" applyFont="1" applyFill="1" applyBorder="1" applyAlignment="1">
      <alignment horizontal="center" vertical="center" shrinkToFit="1"/>
    </xf>
    <xf numFmtId="38" fontId="0" fillId="0" borderId="165" xfId="8" applyFont="1" applyFill="1" applyBorder="1" applyAlignment="1">
      <alignment horizontal="center" vertical="center" shrinkToFit="1"/>
    </xf>
    <xf numFmtId="38" fontId="0" fillId="0" borderId="25" xfId="8" applyFont="1" applyFill="1" applyBorder="1" applyAlignment="1">
      <alignment horizontal="center" vertical="center" shrinkToFit="1"/>
    </xf>
    <xf numFmtId="38" fontId="0" fillId="0" borderId="0" xfId="8" applyFont="1" applyFill="1" applyBorder="1" applyAlignment="1">
      <alignment horizontal="center" vertical="center" shrinkToFit="1"/>
    </xf>
    <xf numFmtId="38" fontId="0" fillId="0" borderId="168" xfId="8" applyFont="1" applyFill="1" applyBorder="1" applyAlignment="1">
      <alignment horizontal="center" vertical="center" shrinkToFit="1"/>
    </xf>
    <xf numFmtId="38" fontId="0" fillId="0" borderId="170" xfId="8" applyFont="1" applyFill="1" applyBorder="1" applyAlignment="1">
      <alignment horizontal="center" vertical="center" shrinkToFit="1"/>
    </xf>
    <xf numFmtId="38" fontId="0" fillId="0" borderId="97" xfId="8" applyFont="1" applyFill="1" applyBorder="1" applyAlignment="1">
      <alignment horizontal="center" vertical="center" shrinkToFit="1"/>
    </xf>
    <xf numFmtId="38" fontId="0" fillId="0" borderId="172" xfId="8" applyFont="1" applyFill="1" applyBorder="1" applyAlignment="1">
      <alignment horizontal="center" vertical="center" shrinkToFit="1"/>
    </xf>
    <xf numFmtId="38" fontId="6" fillId="0" borderId="0" xfId="7" applyNumberFormat="1" applyFill="1" applyBorder="1" applyAlignment="1">
      <alignment horizontal="right" vertical="center"/>
    </xf>
    <xf numFmtId="38" fontId="6" fillId="0" borderId="170" xfId="8" applyFont="1" applyFill="1" applyBorder="1" applyAlignment="1">
      <alignment horizontal="center" vertical="center" shrinkToFit="1"/>
    </xf>
    <xf numFmtId="38" fontId="6" fillId="0" borderId="97" xfId="8" applyFont="1" applyFill="1" applyBorder="1" applyAlignment="1">
      <alignment horizontal="center" vertical="center" shrinkToFit="1"/>
    </xf>
    <xf numFmtId="0" fontId="6" fillId="0" borderId="0" xfId="7" applyFill="1">
      <alignment vertical="center"/>
    </xf>
    <xf numFmtId="0" fontId="6" fillId="10" borderId="0" xfId="7" applyFill="1">
      <alignment vertical="center"/>
    </xf>
    <xf numFmtId="0" fontId="6" fillId="0" borderId="0" xfId="7" applyFill="1" applyBorder="1" applyAlignment="1">
      <alignment vertical="top" wrapText="1"/>
    </xf>
    <xf numFmtId="0" fontId="0" fillId="0" borderId="18" xfId="0" applyBorder="1" applyAlignment="1">
      <alignment vertical="center"/>
    </xf>
    <xf numFmtId="0" fontId="0" fillId="0" borderId="167" xfId="0" applyBorder="1" applyAlignment="1">
      <alignment horizontal="center" vertical="center"/>
    </xf>
    <xf numFmtId="0" fontId="0" fillId="0" borderId="10" xfId="0" applyBorder="1" applyAlignment="1">
      <alignment vertical="center" shrinkToFit="1"/>
    </xf>
    <xf numFmtId="0" fontId="0" fillId="0" borderId="169" xfId="0" applyFill="1" applyBorder="1" applyAlignment="1">
      <alignment vertical="center" shrinkToFit="1"/>
    </xf>
    <xf numFmtId="0" fontId="0" fillId="0" borderId="18" xfId="0" applyFill="1" applyBorder="1" applyAlignment="1">
      <alignment vertical="center"/>
    </xf>
    <xf numFmtId="38" fontId="0" fillId="0" borderId="171" xfId="0" applyNumberFormat="1" applyBorder="1" applyAlignment="1">
      <alignment vertical="center"/>
    </xf>
    <xf numFmtId="38" fontId="0" fillId="0" borderId="167" xfId="0" applyNumberFormat="1" applyBorder="1" applyAlignment="1">
      <alignment vertical="center" shrinkToFit="1"/>
    </xf>
    <xf numFmtId="38" fontId="0" fillId="0" borderId="171" xfId="0" applyNumberFormat="1" applyBorder="1" applyAlignment="1">
      <alignment vertical="center" shrinkToFit="1"/>
    </xf>
    <xf numFmtId="38" fontId="0" fillId="0" borderId="171" xfId="0" applyNumberFormat="1" applyFill="1" applyBorder="1" applyAlignment="1">
      <alignment vertical="center" shrinkToFit="1"/>
    </xf>
    <xf numFmtId="38" fontId="0" fillId="0" borderId="0" xfId="0" applyNumberFormat="1" applyBorder="1" applyAlignment="1">
      <alignment vertical="center"/>
    </xf>
    <xf numFmtId="38" fontId="0" fillId="0" borderId="0" xfId="0" applyNumberFormat="1" applyBorder="1" applyAlignment="1">
      <alignment vertical="center" shrinkToFit="1"/>
    </xf>
    <xf numFmtId="0" fontId="0" fillId="0" borderId="82" xfId="0" applyBorder="1" applyAlignment="1">
      <alignment vertical="center"/>
    </xf>
    <xf numFmtId="0" fontId="0" fillId="0" borderId="10" xfId="0" applyFill="1" applyBorder="1" applyAlignment="1">
      <alignment vertical="center" shrinkToFit="1"/>
    </xf>
    <xf numFmtId="38" fontId="0" fillId="0" borderId="171" xfId="0" applyNumberFormat="1" applyFill="1" applyBorder="1" applyAlignment="1">
      <alignment vertical="center"/>
    </xf>
    <xf numFmtId="38" fontId="6" fillId="4" borderId="84" xfId="8" applyFont="1" applyFill="1" applyBorder="1" applyAlignment="1">
      <alignment vertical="center" shrinkToFit="1"/>
    </xf>
    <xf numFmtId="38" fontId="6" fillId="4" borderId="78" xfId="8" applyFont="1" applyFill="1" applyBorder="1" applyAlignment="1">
      <alignment vertical="center" shrinkToFit="1"/>
    </xf>
    <xf numFmtId="38" fontId="6" fillId="4" borderId="70" xfId="8" applyFont="1" applyFill="1" applyBorder="1" applyAlignment="1">
      <alignment vertical="center" shrinkToFit="1"/>
    </xf>
    <xf numFmtId="38" fontId="6" fillId="4" borderId="50" xfId="8" applyFont="1" applyFill="1" applyBorder="1" applyAlignment="1">
      <alignment vertical="center" shrinkToFit="1"/>
    </xf>
    <xf numFmtId="38" fontId="6" fillId="4" borderId="43" xfId="8" applyFont="1" applyFill="1" applyBorder="1" applyAlignment="1">
      <alignment vertical="center" shrinkToFit="1"/>
    </xf>
    <xf numFmtId="38" fontId="6" fillId="4" borderId="52" xfId="8" applyFont="1" applyFill="1" applyBorder="1" applyAlignment="1">
      <alignment vertical="center" shrinkToFit="1"/>
    </xf>
    <xf numFmtId="38" fontId="6" fillId="4" borderId="51" xfId="8" applyFont="1" applyFill="1" applyBorder="1" applyAlignment="1">
      <alignment vertical="center" shrinkToFit="1"/>
    </xf>
    <xf numFmtId="38" fontId="6" fillId="4" borderId="97" xfId="8" applyFont="1" applyFill="1" applyBorder="1" applyAlignment="1">
      <alignment vertical="center" shrinkToFit="1"/>
    </xf>
    <xf numFmtId="38" fontId="6" fillId="4" borderId="178" xfId="8" applyFont="1" applyFill="1" applyBorder="1" applyAlignment="1">
      <alignment vertical="center" shrinkToFit="1"/>
    </xf>
    <xf numFmtId="38" fontId="6" fillId="4" borderId="179" xfId="8" applyFont="1" applyFill="1" applyBorder="1" applyAlignment="1">
      <alignment vertical="center" shrinkToFit="1"/>
    </xf>
    <xf numFmtId="38" fontId="0" fillId="4" borderId="35" xfId="8" applyFont="1" applyFill="1" applyBorder="1" applyAlignment="1">
      <alignment vertical="center" shrinkToFit="1"/>
    </xf>
    <xf numFmtId="38" fontId="0" fillId="4" borderId="89" xfId="8" applyFont="1" applyFill="1" applyBorder="1" applyAlignment="1">
      <alignment vertical="center" shrinkToFit="1"/>
    </xf>
    <xf numFmtId="38" fontId="0" fillId="4" borderId="66" xfId="8" applyFont="1" applyFill="1" applyBorder="1" applyAlignment="1">
      <alignment vertical="center" shrinkToFit="1"/>
    </xf>
    <xf numFmtId="0" fontId="55" fillId="0" borderId="0" xfId="15" applyFont="1">
      <alignment vertical="center"/>
    </xf>
    <xf numFmtId="0" fontId="55" fillId="0" borderId="0" xfId="15" applyFont="1" applyAlignment="1">
      <alignment horizontal="center" vertical="center"/>
    </xf>
    <xf numFmtId="38" fontId="56" fillId="0" borderId="27" xfId="8" applyFont="1" applyBorder="1">
      <alignment vertical="center"/>
    </xf>
    <xf numFmtId="38" fontId="56" fillId="0" borderId="0" xfId="8" applyFont="1" applyBorder="1">
      <alignment vertical="center"/>
    </xf>
    <xf numFmtId="38" fontId="56" fillId="0" borderId="35" xfId="8" applyFont="1" applyBorder="1">
      <alignment vertical="center"/>
    </xf>
    <xf numFmtId="38" fontId="56" fillId="0" borderId="62" xfId="8" applyFont="1" applyBorder="1">
      <alignment vertical="center"/>
    </xf>
    <xf numFmtId="38" fontId="56" fillId="0" borderId="35" xfId="8" applyFont="1" applyFill="1" applyBorder="1">
      <alignment vertical="center"/>
    </xf>
    <xf numFmtId="38" fontId="56" fillId="0" borderId="62" xfId="8" applyFont="1" applyFill="1" applyBorder="1">
      <alignment vertical="center"/>
    </xf>
    <xf numFmtId="0" fontId="54" fillId="4" borderId="0" xfId="0" applyFont="1" applyFill="1" applyAlignment="1">
      <alignment vertical="center"/>
    </xf>
    <xf numFmtId="177" fontId="13" fillId="4" borderId="0" xfId="0" applyNumberFormat="1" applyFont="1" applyFill="1" applyAlignment="1">
      <alignment vertical="center"/>
    </xf>
    <xf numFmtId="177" fontId="0" fillId="4" borderId="0" xfId="0" applyNumberFormat="1" applyFill="1" applyAlignment="1">
      <alignment vertical="center"/>
    </xf>
    <xf numFmtId="0" fontId="15" fillId="4" borderId="62" xfId="0" applyFont="1" applyFill="1" applyBorder="1" applyAlignment="1"/>
    <xf numFmtId="177" fontId="0" fillId="4" borderId="62" xfId="0" applyNumberFormat="1" applyFill="1" applyBorder="1" applyAlignment="1"/>
    <xf numFmtId="177" fontId="0" fillId="4" borderId="62" xfId="0" applyNumberFormat="1" applyFill="1" applyBorder="1" applyAlignment="1">
      <alignment vertical="center"/>
    </xf>
    <xf numFmtId="177" fontId="0" fillId="4" borderId="62" xfId="0" applyNumberFormat="1" applyFill="1" applyBorder="1" applyAlignment="1">
      <alignment horizontal="right"/>
    </xf>
    <xf numFmtId="0" fontId="0" fillId="4" borderId="62" xfId="0" applyFill="1" applyBorder="1" applyAlignment="1">
      <alignment horizontal="right"/>
    </xf>
    <xf numFmtId="0" fontId="13" fillId="4" borderId="15" xfId="0" applyFont="1" applyFill="1" applyBorder="1"/>
    <xf numFmtId="0" fontId="13" fillId="4" borderId="0" xfId="0" applyFont="1" applyFill="1"/>
    <xf numFmtId="177" fontId="13" fillId="4" borderId="1" xfId="0" applyNumberFormat="1" applyFont="1" applyFill="1" applyBorder="1" applyAlignment="1">
      <alignment horizontal="center" vertical="center"/>
    </xf>
    <xf numFmtId="177" fontId="13" fillId="4" borderId="77" xfId="0" applyNumberFormat="1" applyFont="1" applyFill="1" applyBorder="1" applyAlignment="1">
      <alignment horizontal="center" vertical="center"/>
    </xf>
    <xf numFmtId="182" fontId="13" fillId="4" borderId="26" xfId="0" applyNumberFormat="1" applyFont="1" applyFill="1" applyBorder="1" applyAlignment="1"/>
    <xf numFmtId="182" fontId="13" fillId="4" borderId="26" xfId="0" applyNumberFormat="1" applyFont="1" applyFill="1" applyBorder="1"/>
    <xf numFmtId="182" fontId="13" fillId="4" borderId="27" xfId="0" applyNumberFormat="1" applyFont="1" applyFill="1" applyBorder="1"/>
    <xf numFmtId="182" fontId="57" fillId="4" borderId="27" xfId="0" applyNumberFormat="1" applyFont="1" applyFill="1" applyBorder="1"/>
    <xf numFmtId="182" fontId="57" fillId="4" borderId="26" xfId="0" applyNumberFormat="1" applyFont="1" applyFill="1" applyBorder="1"/>
    <xf numFmtId="182" fontId="57" fillId="4" borderId="27" xfId="0" applyNumberFormat="1" applyFont="1" applyFill="1" applyBorder="1" applyAlignment="1"/>
    <xf numFmtId="182" fontId="57" fillId="4" borderId="26" xfId="0" applyNumberFormat="1" applyFont="1" applyFill="1" applyBorder="1" applyAlignment="1"/>
    <xf numFmtId="0" fontId="0" fillId="4" borderId="77" xfId="0" applyFont="1" applyFill="1" applyBorder="1" applyAlignment="1">
      <alignment horizontal="center"/>
    </xf>
    <xf numFmtId="182" fontId="13" fillId="4" borderId="35" xfId="0" applyNumberFormat="1" applyFont="1" applyFill="1" applyBorder="1"/>
    <xf numFmtId="182" fontId="13" fillId="4" borderId="77" xfId="0" applyNumberFormat="1" applyFont="1" applyFill="1" applyBorder="1"/>
    <xf numFmtId="182" fontId="57" fillId="4" borderId="35" xfId="0" applyNumberFormat="1" applyFont="1" applyFill="1" applyBorder="1"/>
    <xf numFmtId="182" fontId="57" fillId="4" borderId="77" xfId="0" applyNumberFormat="1" applyFont="1" applyFill="1" applyBorder="1"/>
    <xf numFmtId="182" fontId="57" fillId="4" borderId="35" xfId="0" applyNumberFormat="1" applyFont="1" applyFill="1" applyBorder="1" applyAlignment="1"/>
    <xf numFmtId="182" fontId="57" fillId="4" borderId="77" xfId="0" applyNumberFormat="1" applyFont="1" applyFill="1" applyBorder="1" applyAlignment="1"/>
    <xf numFmtId="2" fontId="13" fillId="4" borderId="0" xfId="0" applyNumberFormat="1" applyFont="1" applyFill="1"/>
    <xf numFmtId="0" fontId="10" fillId="4" borderId="0" xfId="0" applyFont="1" applyFill="1" applyBorder="1" applyAlignment="1">
      <alignment horizontal="center"/>
    </xf>
    <xf numFmtId="177" fontId="10" fillId="4" borderId="0" xfId="0" applyNumberFormat="1" applyFont="1" applyFill="1" applyBorder="1"/>
    <xf numFmtId="177" fontId="10" fillId="4" borderId="0" xfId="0" applyNumberFormat="1" applyFont="1" applyFill="1"/>
    <xf numFmtId="0" fontId="10" fillId="4" borderId="0" xfId="0" applyFont="1" applyFill="1"/>
    <xf numFmtId="0" fontId="13" fillId="4" borderId="0" xfId="0" applyFont="1" applyFill="1" applyAlignment="1">
      <alignment horizontal="right"/>
    </xf>
    <xf numFmtId="0" fontId="10" fillId="4" borderId="0" xfId="0" applyFont="1" applyFill="1" applyBorder="1"/>
    <xf numFmtId="177" fontId="0" fillId="4" borderId="0" xfId="0" applyNumberFormat="1" applyFill="1"/>
    <xf numFmtId="0" fontId="13" fillId="0" borderId="0" xfId="0" applyFont="1" applyBorder="1" applyAlignment="1">
      <alignment horizontal="right"/>
    </xf>
    <xf numFmtId="0" fontId="14" fillId="4" borderId="0" xfId="0" applyFont="1" applyFill="1"/>
    <xf numFmtId="0" fontId="0" fillId="4" borderId="15" xfId="0" applyFill="1" applyBorder="1" applyAlignment="1">
      <alignment vertical="center"/>
    </xf>
    <xf numFmtId="38" fontId="0" fillId="4" borderId="108" xfId="1" applyFont="1" applyFill="1" applyBorder="1" applyAlignment="1">
      <alignment horizontal="right" indent="3"/>
    </xf>
    <xf numFmtId="38" fontId="0" fillId="4" borderId="135" xfId="1" applyFont="1" applyFill="1" applyBorder="1" applyAlignment="1">
      <alignment horizontal="right" indent="3"/>
    </xf>
    <xf numFmtId="38" fontId="0" fillId="4" borderId="0" xfId="0" applyNumberFormat="1" applyFill="1" applyAlignment="1">
      <alignment horizontal="right" indent="3"/>
    </xf>
    <xf numFmtId="38" fontId="0" fillId="4" borderId="86" xfId="1" applyFont="1" applyFill="1" applyBorder="1" applyAlignment="1">
      <alignment horizontal="right" indent="3"/>
    </xf>
    <xf numFmtId="38" fontId="0" fillId="4" borderId="81" xfId="1" applyFont="1" applyFill="1" applyBorder="1" applyAlignment="1">
      <alignment horizontal="right" indent="3"/>
    </xf>
    <xf numFmtId="38" fontId="6" fillId="4" borderId="81" xfId="1" applyFont="1" applyFill="1" applyBorder="1" applyAlignment="1">
      <alignment horizontal="right" indent="3"/>
    </xf>
    <xf numFmtId="38" fontId="6" fillId="4" borderId="0" xfId="0" applyNumberFormat="1" applyFont="1" applyFill="1" applyAlignment="1">
      <alignment horizontal="right" indent="3"/>
    </xf>
    <xf numFmtId="38" fontId="0" fillId="4" borderId="0" xfId="0" applyNumberFormat="1" applyFill="1" applyBorder="1" applyAlignment="1">
      <alignment horizontal="right" indent="3"/>
    </xf>
    <xf numFmtId="38" fontId="6" fillId="4" borderId="86" xfId="1" applyFont="1" applyFill="1" applyBorder="1" applyAlignment="1">
      <alignment horizontal="right" indent="3"/>
    </xf>
    <xf numFmtId="38" fontId="0" fillId="4" borderId="0" xfId="0" applyNumberFormat="1" applyFont="1" applyFill="1" applyBorder="1" applyAlignment="1">
      <alignment horizontal="right" indent="3"/>
    </xf>
    <xf numFmtId="38" fontId="0" fillId="4" borderId="88" xfId="1" applyFont="1" applyFill="1" applyBorder="1" applyAlignment="1">
      <alignment horizontal="right" indent="3"/>
    </xf>
    <xf numFmtId="38" fontId="0" fillId="4" borderId="82" xfId="1" applyFont="1" applyFill="1" applyBorder="1" applyAlignment="1">
      <alignment horizontal="right" indent="3"/>
    </xf>
    <xf numFmtId="38" fontId="0" fillId="4" borderId="62" xfId="0" applyNumberFormat="1" applyFont="1" applyFill="1" applyBorder="1" applyAlignment="1">
      <alignment horizontal="right" indent="3"/>
    </xf>
    <xf numFmtId="38" fontId="0" fillId="4" borderId="0" xfId="0" applyNumberFormat="1" applyFill="1" applyBorder="1" applyAlignment="1">
      <alignment horizontal="right"/>
    </xf>
    <xf numFmtId="177" fontId="0" fillId="4" borderId="0" xfId="0" applyNumberFormat="1" applyFont="1" applyFill="1" applyAlignment="1">
      <alignment horizontal="right"/>
    </xf>
    <xf numFmtId="0" fontId="10" fillId="4" borderId="62" xfId="0" applyFont="1" applyFill="1" applyBorder="1" applyAlignment="1">
      <alignment shrinkToFit="1"/>
    </xf>
    <xf numFmtId="0" fontId="15" fillId="4" borderId="15" xfId="0" applyFont="1" applyFill="1" applyBorder="1" applyAlignment="1">
      <alignment horizontal="right"/>
    </xf>
    <xf numFmtId="0" fontId="55" fillId="4" borderId="0" xfId="0" applyFont="1" applyFill="1" applyBorder="1" applyAlignment="1">
      <alignment vertical="center"/>
    </xf>
    <xf numFmtId="0" fontId="15" fillId="4" borderId="62" xfId="0" applyFont="1" applyFill="1" applyBorder="1"/>
    <xf numFmtId="0" fontId="12" fillId="4" borderId="27" xfId="0" applyFont="1" applyFill="1" applyBorder="1" applyAlignment="1">
      <alignment vertical="center" shrinkToFit="1"/>
    </xf>
    <xf numFmtId="0" fontId="12" fillId="4" borderId="0" xfId="0" applyFont="1" applyFill="1" applyBorder="1" applyAlignment="1">
      <alignment vertical="center" shrinkToFit="1"/>
    </xf>
    <xf numFmtId="0" fontId="12" fillId="4" borderId="26" xfId="0" applyFont="1" applyFill="1" applyBorder="1" applyAlignment="1">
      <alignment vertical="center" shrinkToFit="1"/>
    </xf>
    <xf numFmtId="0" fontId="12" fillId="4" borderId="35" xfId="0" applyFont="1" applyFill="1" applyBorder="1" applyAlignment="1">
      <alignment horizontal="right" vertical="center" shrinkToFit="1"/>
    </xf>
    <xf numFmtId="0" fontId="12" fillId="4" borderId="62" xfId="0" applyFont="1" applyFill="1" applyBorder="1" applyAlignment="1">
      <alignment horizontal="right" vertical="center" shrinkToFit="1"/>
    </xf>
    <xf numFmtId="0" fontId="12" fillId="4" borderId="77" xfId="0" applyFont="1" applyFill="1" applyBorder="1" applyAlignment="1">
      <alignment horizontal="right" vertical="center" shrinkToFit="1"/>
    </xf>
    <xf numFmtId="0" fontId="0" fillId="4" borderId="0" xfId="0" applyFill="1" applyAlignment="1">
      <alignment vertical="center"/>
    </xf>
    <xf numFmtId="0" fontId="12" fillId="4" borderId="0" xfId="0" applyFont="1" applyFill="1" applyBorder="1" applyAlignment="1">
      <alignment horizontal="right" vertical="center" shrinkToFit="1"/>
    </xf>
    <xf numFmtId="0" fontId="12" fillId="4" borderId="26" xfId="0" applyFont="1" applyFill="1" applyBorder="1" applyAlignment="1">
      <alignment horizontal="right" vertical="center" shrinkToFit="1"/>
    </xf>
    <xf numFmtId="0" fontId="12" fillId="4" borderId="35" xfId="0" applyFont="1" applyFill="1" applyBorder="1" applyAlignment="1">
      <alignment vertical="center" shrinkToFit="1"/>
    </xf>
    <xf numFmtId="0" fontId="12" fillId="4" borderId="62" xfId="0" applyFont="1" applyFill="1" applyBorder="1" applyAlignment="1">
      <alignment vertical="center" shrinkToFit="1"/>
    </xf>
    <xf numFmtId="0" fontId="12" fillId="4" borderId="77" xfId="0" applyFont="1" applyFill="1" applyBorder="1" applyAlignment="1">
      <alignment vertical="center" shrinkToFit="1"/>
    </xf>
    <xf numFmtId="0" fontId="27" fillId="4" borderId="0" xfId="0" applyFont="1" applyFill="1" applyBorder="1" applyAlignment="1">
      <alignment shrinkToFit="1"/>
    </xf>
    <xf numFmtId="0" fontId="0" fillId="4" borderId="0" xfId="0" applyFill="1" applyBorder="1" applyAlignment="1">
      <alignment shrinkToFit="1"/>
    </xf>
    <xf numFmtId="0" fontId="15" fillId="4" borderId="180" xfId="0" applyFont="1" applyFill="1" applyBorder="1" applyAlignment="1">
      <alignment horizontal="left" vertical="center" shrinkToFit="1"/>
    </xf>
    <xf numFmtId="0" fontId="12" fillId="4" borderId="114" xfId="0" applyFont="1" applyFill="1" applyBorder="1" applyAlignment="1">
      <alignment vertical="center" shrinkToFit="1"/>
    </xf>
    <xf numFmtId="0" fontId="12" fillId="4" borderId="180" xfId="0" applyFont="1" applyFill="1" applyBorder="1" applyAlignment="1">
      <alignment vertical="center" shrinkToFit="1"/>
    </xf>
    <xf numFmtId="0" fontId="12" fillId="4" borderId="117" xfId="0" applyFont="1" applyFill="1" applyBorder="1" applyAlignment="1">
      <alignment vertical="center" shrinkToFit="1"/>
    </xf>
    <xf numFmtId="0" fontId="15" fillId="4" borderId="0" xfId="0" applyFont="1" applyFill="1" applyBorder="1" applyAlignment="1">
      <alignment horizontal="right" vertical="center" shrinkToFit="1"/>
    </xf>
    <xf numFmtId="0" fontId="15" fillId="4" borderId="62" xfId="0" applyFont="1" applyFill="1" applyBorder="1" applyAlignment="1">
      <alignment horizontal="right" vertical="center" shrinkToFit="1"/>
    </xf>
    <xf numFmtId="0" fontId="15" fillId="4" borderId="0" xfId="0" applyFont="1" applyFill="1" applyBorder="1" applyAlignment="1">
      <alignment horizontal="right" vertical="center" wrapText="1"/>
    </xf>
    <xf numFmtId="0" fontId="59" fillId="4" borderId="0" xfId="0" applyFont="1" applyFill="1" applyBorder="1" applyAlignment="1">
      <alignment vertical="center" shrinkToFit="1"/>
    </xf>
    <xf numFmtId="0" fontId="59" fillId="4" borderId="26" xfId="0" applyFont="1" applyFill="1" applyBorder="1" applyAlignment="1">
      <alignment vertical="center" shrinkToFit="1"/>
    </xf>
    <xf numFmtId="0" fontId="13" fillId="4" borderId="0" xfId="0" applyFont="1" applyFill="1" applyBorder="1" applyAlignment="1">
      <alignment shrinkToFit="1"/>
    </xf>
    <xf numFmtId="0" fontId="0" fillId="4" borderId="0" xfId="0" applyFill="1" applyBorder="1" applyAlignment="1">
      <alignment vertical="center" shrinkToFit="1"/>
    </xf>
    <xf numFmtId="0" fontId="18" fillId="0" borderId="0" xfId="0" applyFont="1" applyAlignment="1">
      <alignment vertical="top"/>
    </xf>
    <xf numFmtId="0" fontId="0" fillId="0" borderId="27" xfId="0" applyBorder="1"/>
    <xf numFmtId="0" fontId="0" fillId="0" borderId="27" xfId="0" applyBorder="1" applyAlignment="1">
      <alignment horizontal="distributed" vertical="center" justifyLastLine="1"/>
    </xf>
    <xf numFmtId="0" fontId="13" fillId="0" borderId="27" xfId="0" applyFont="1" applyBorder="1" applyAlignment="1"/>
    <xf numFmtId="0" fontId="13" fillId="0" borderId="28" xfId="0" applyFont="1" applyBorder="1" applyAlignment="1"/>
    <xf numFmtId="2" fontId="13" fillId="0" borderId="28" xfId="0" applyNumberFormat="1" applyFont="1" applyBorder="1" applyAlignment="1"/>
    <xf numFmtId="0" fontId="0" fillId="0" borderId="27" xfId="0" applyFill="1" applyBorder="1" applyAlignment="1">
      <alignment horizontal="distributed" vertical="center" justifyLastLine="1"/>
    </xf>
    <xf numFmtId="0" fontId="13" fillId="0" borderId="27" xfId="0" applyFont="1" applyFill="1" applyBorder="1" applyAlignment="1"/>
    <xf numFmtId="0" fontId="13" fillId="0" borderId="28" xfId="0" applyFont="1" applyFill="1" applyBorder="1" applyAlignment="1"/>
    <xf numFmtId="2" fontId="13" fillId="0" borderId="28" xfId="0" applyNumberFormat="1" applyFont="1" applyFill="1" applyBorder="1" applyAlignment="1"/>
    <xf numFmtId="0" fontId="44" fillId="0" borderId="27" xfId="0" applyFont="1" applyFill="1" applyBorder="1" applyAlignment="1">
      <alignment horizontal="distributed" vertical="center" justifyLastLine="1"/>
    </xf>
    <xf numFmtId="0" fontId="57" fillId="0" borderId="27" xfId="0" applyFont="1" applyFill="1" applyBorder="1" applyAlignment="1"/>
    <xf numFmtId="0" fontId="57" fillId="0" borderId="28" xfId="0" applyFont="1" applyFill="1" applyBorder="1" applyAlignment="1"/>
    <xf numFmtId="2" fontId="57" fillId="0" borderId="28" xfId="0" applyNumberFormat="1" applyFont="1" applyFill="1" applyBorder="1" applyAlignment="1"/>
    <xf numFmtId="3" fontId="13" fillId="0" borderId="28" xfId="0" applyNumberFormat="1" applyFont="1" applyFill="1" applyBorder="1" applyAlignment="1"/>
    <xf numFmtId="0" fontId="0" fillId="0" borderId="27" xfId="0" applyFont="1" applyFill="1" applyBorder="1" applyAlignment="1">
      <alignment horizontal="distributed" vertical="center" justifyLastLine="1"/>
    </xf>
    <xf numFmtId="38" fontId="13" fillId="0" borderId="28" xfId="8" applyFont="1" applyFill="1" applyBorder="1" applyAlignment="1"/>
    <xf numFmtId="38" fontId="13" fillId="0" borderId="36" xfId="8" applyFont="1" applyFill="1" applyBorder="1" applyAlignment="1"/>
    <xf numFmtId="2" fontId="13" fillId="0" borderId="36" xfId="0" applyNumberFormat="1" applyFont="1" applyFill="1" applyBorder="1" applyAlignment="1"/>
    <xf numFmtId="0" fontId="0" fillId="0" borderId="157" xfId="0" applyBorder="1"/>
    <xf numFmtId="0" fontId="0" fillId="0" borderId="184" xfId="0" applyBorder="1" applyAlignment="1">
      <alignment horizontal="right" indent="3"/>
    </xf>
    <xf numFmtId="0" fontId="0" fillId="0" borderId="1" xfId="0" applyBorder="1" applyAlignment="1">
      <alignment horizontal="right" indent="3"/>
    </xf>
    <xf numFmtId="38" fontId="0" fillId="0" borderId="185" xfId="8" applyFont="1" applyBorder="1" applyAlignment="1">
      <alignment horizontal="right" indent="3"/>
    </xf>
    <xf numFmtId="0" fontId="0" fillId="0" borderId="25" xfId="0" applyBorder="1" applyAlignment="1">
      <alignment horizontal="distributed" vertical="center"/>
    </xf>
    <xf numFmtId="0" fontId="0" fillId="0" borderId="186" xfId="0" applyBorder="1" applyAlignment="1">
      <alignment horizontal="right" indent="3"/>
    </xf>
    <xf numFmtId="0" fontId="0" fillId="0" borderId="14" xfId="0" applyBorder="1" applyAlignment="1">
      <alignment horizontal="right" indent="3"/>
    </xf>
    <xf numFmtId="38" fontId="0" fillId="0" borderId="187" xfId="8" applyFont="1" applyBorder="1" applyAlignment="1">
      <alignment horizontal="right" indent="3"/>
    </xf>
    <xf numFmtId="0" fontId="0" fillId="0" borderId="188" xfId="0" applyBorder="1" applyAlignment="1">
      <alignment horizontal="distributed" vertical="center"/>
    </xf>
    <xf numFmtId="0" fontId="0" fillId="0" borderId="189" xfId="0" applyBorder="1" applyAlignment="1">
      <alignment horizontal="distributed" vertical="center"/>
    </xf>
    <xf numFmtId="0" fontId="0" fillId="0" borderId="63" xfId="0" applyBorder="1" applyAlignment="1">
      <alignment horizontal="right" indent="3"/>
    </xf>
    <xf numFmtId="0" fontId="0" fillId="0" borderId="189" xfId="0" applyFont="1" applyBorder="1" applyAlignment="1">
      <alignment horizontal="distributed" vertical="center"/>
    </xf>
    <xf numFmtId="0" fontId="0" fillId="0" borderId="63" xfId="0" applyFont="1" applyBorder="1" applyAlignment="1">
      <alignment horizontal="right" indent="3"/>
    </xf>
    <xf numFmtId="0" fontId="0" fillId="0" borderId="14" xfId="0" applyFont="1" applyBorder="1" applyAlignment="1">
      <alignment horizontal="right" indent="3"/>
    </xf>
    <xf numFmtId="0" fontId="0" fillId="0" borderId="190" xfId="0" applyFont="1" applyBorder="1" applyAlignment="1">
      <alignment horizontal="distributed" vertical="center"/>
    </xf>
    <xf numFmtId="38" fontId="0" fillId="0" borderId="21" xfId="8" applyFont="1" applyBorder="1" applyAlignment="1">
      <alignment horizontal="right" indent="3"/>
    </xf>
    <xf numFmtId="0" fontId="0" fillId="0" borderId="20" xfId="0" applyFont="1" applyBorder="1" applyAlignment="1">
      <alignment horizontal="right" indent="3"/>
    </xf>
    <xf numFmtId="38" fontId="0" fillId="0" borderId="191" xfId="8" applyFont="1" applyBorder="1" applyAlignment="1">
      <alignment horizontal="right" indent="3"/>
    </xf>
    <xf numFmtId="0" fontId="0" fillId="0" borderId="0" xfId="0" applyBorder="1" applyAlignment="1">
      <alignment horizontal="distributed" vertical="center"/>
    </xf>
    <xf numFmtId="0" fontId="19" fillId="0" borderId="0" xfId="0" applyFont="1" applyBorder="1" applyAlignment="1">
      <alignment horizontal="left" vertical="top"/>
    </xf>
    <xf numFmtId="0" fontId="19" fillId="0" borderId="0" xfId="0" applyNumberFormat="1" applyFont="1" applyBorder="1" applyAlignment="1">
      <alignment vertical="top"/>
    </xf>
    <xf numFmtId="0" fontId="19" fillId="0" borderId="0" xfId="0" applyFont="1" applyBorder="1" applyAlignment="1">
      <alignment horizontal="distributed" vertical="center"/>
    </xf>
    <xf numFmtId="0" fontId="0" fillId="0" borderId="0" xfId="0" applyFont="1" applyFill="1" applyBorder="1"/>
    <xf numFmtId="38" fontId="0" fillId="0" borderId="0" xfId="8" applyFont="1" applyFill="1" applyBorder="1" applyAlignment="1"/>
    <xf numFmtId="2" fontId="0" fillId="0" borderId="0" xfId="0" applyNumberFormat="1" applyFont="1" applyFill="1" applyBorder="1"/>
    <xf numFmtId="0" fontId="12" fillId="4" borderId="0" xfId="0" applyFont="1" applyFill="1"/>
    <xf numFmtId="0" fontId="13" fillId="4" borderId="62" xfId="0" applyFont="1" applyFill="1" applyBorder="1" applyAlignment="1"/>
    <xf numFmtId="0" fontId="13" fillId="4" borderId="62" xfId="0" applyFont="1" applyFill="1" applyBorder="1" applyAlignment="1">
      <alignment horizontal="right"/>
    </xf>
    <xf numFmtId="0" fontId="13" fillId="4" borderId="63" xfId="0" applyFont="1" applyFill="1" applyBorder="1"/>
    <xf numFmtId="0" fontId="13" fillId="4" borderId="77" xfId="0" applyFont="1" applyFill="1" applyBorder="1"/>
    <xf numFmtId="0" fontId="13" fillId="4" borderId="62" xfId="0" applyFont="1" applyFill="1" applyBorder="1" applyAlignment="1">
      <alignment horizontal="centerContinuous" vertical="center"/>
    </xf>
    <xf numFmtId="0" fontId="13" fillId="4" borderId="1" xfId="0" applyFont="1" applyFill="1" applyBorder="1" applyAlignment="1">
      <alignment horizontal="centerContinuous" vertical="center" wrapText="1"/>
    </xf>
    <xf numFmtId="0" fontId="13" fillId="4" borderId="161" xfId="0" applyFont="1" applyFill="1" applyBorder="1" applyAlignment="1">
      <alignment horizontal="centerContinuous" vertical="center" wrapText="1"/>
    </xf>
    <xf numFmtId="0" fontId="13" fillId="4" borderId="13" xfId="0" applyFont="1" applyFill="1" applyBorder="1" applyAlignment="1">
      <alignment horizontal="centerContinuous" vertical="center" wrapText="1"/>
    </xf>
    <xf numFmtId="0" fontId="13" fillId="4" borderId="62" xfId="0" applyFont="1" applyFill="1" applyBorder="1" applyAlignment="1">
      <alignment horizontal="centerContinuous" vertical="center" wrapText="1"/>
    </xf>
    <xf numFmtId="0" fontId="13" fillId="4" borderId="64" xfId="0" applyFont="1" applyFill="1" applyBorder="1" applyAlignment="1">
      <alignment horizontal="centerContinuous" vertical="center" wrapText="1"/>
    </xf>
    <xf numFmtId="0" fontId="13" fillId="4" borderId="26" xfId="0" applyFont="1" applyFill="1" applyBorder="1"/>
    <xf numFmtId="38" fontId="13" fillId="4" borderId="0" xfId="1" applyFont="1" applyFill="1" applyBorder="1" applyAlignment="1">
      <alignment horizontal="right"/>
    </xf>
    <xf numFmtId="38" fontId="13" fillId="4" borderId="16" xfId="1" applyFont="1" applyFill="1" applyBorder="1" applyAlignment="1">
      <alignment horizontal="right"/>
    </xf>
    <xf numFmtId="38" fontId="13" fillId="4" borderId="81" xfId="1" applyFont="1" applyFill="1" applyBorder="1" applyAlignment="1">
      <alignment horizontal="right"/>
    </xf>
    <xf numFmtId="38" fontId="13" fillId="4" borderId="26" xfId="1" applyFont="1" applyFill="1" applyBorder="1" applyAlignment="1">
      <alignment horizontal="right"/>
    </xf>
    <xf numFmtId="38" fontId="13" fillId="4" borderId="28" xfId="1" applyFont="1" applyFill="1" applyBorder="1" applyAlignment="1">
      <alignment horizontal="right"/>
    </xf>
    <xf numFmtId="38" fontId="13" fillId="4" borderId="27" xfId="1" applyFont="1" applyFill="1" applyBorder="1" applyAlignment="1">
      <alignment horizontal="right"/>
    </xf>
    <xf numFmtId="0" fontId="13" fillId="4" borderId="0" xfId="1" applyNumberFormat="1" applyFont="1" applyFill="1" applyBorder="1" applyAlignment="1">
      <alignment horizontal="right"/>
    </xf>
    <xf numFmtId="0" fontId="13" fillId="4" borderId="192" xfId="0" applyFont="1" applyFill="1" applyBorder="1"/>
    <xf numFmtId="38" fontId="13" fillId="4" borderId="37" xfId="1" applyFont="1" applyFill="1" applyBorder="1" applyAlignment="1">
      <alignment horizontal="right"/>
    </xf>
    <xf numFmtId="38" fontId="13" fillId="4" borderId="53" xfId="1" applyFont="1" applyFill="1" applyBorder="1" applyAlignment="1">
      <alignment horizontal="right"/>
    </xf>
    <xf numFmtId="38" fontId="13" fillId="4" borderId="193" xfId="1" applyFont="1" applyFill="1" applyBorder="1" applyAlignment="1">
      <alignment horizontal="right"/>
    </xf>
    <xf numFmtId="38" fontId="13" fillId="4" borderId="192" xfId="1" applyFont="1" applyFill="1" applyBorder="1" applyAlignment="1">
      <alignment horizontal="right"/>
    </xf>
    <xf numFmtId="38" fontId="13" fillId="4" borderId="38" xfId="1" applyFont="1" applyFill="1" applyBorder="1" applyAlignment="1">
      <alignment horizontal="right"/>
    </xf>
    <xf numFmtId="0" fontId="13" fillId="4" borderId="0" xfId="0" applyFont="1" applyFill="1" applyBorder="1"/>
    <xf numFmtId="0" fontId="13" fillId="4" borderId="53" xfId="1" applyNumberFormat="1" applyFont="1" applyFill="1" applyBorder="1" applyAlignment="1">
      <alignment horizontal="right"/>
    </xf>
    <xf numFmtId="38" fontId="13" fillId="4" borderId="0" xfId="0" applyNumberFormat="1" applyFont="1" applyFill="1"/>
    <xf numFmtId="38" fontId="13" fillId="4" borderId="194" xfId="1" applyFont="1" applyFill="1" applyBorder="1" applyAlignment="1">
      <alignment horizontal="right"/>
    </xf>
    <xf numFmtId="38" fontId="13" fillId="4" borderId="195" xfId="1" applyFont="1" applyFill="1" applyBorder="1" applyAlignment="1">
      <alignment horizontal="right"/>
    </xf>
    <xf numFmtId="38" fontId="13" fillId="4" borderId="36" xfId="1" applyFont="1" applyFill="1" applyBorder="1" applyAlignment="1">
      <alignment horizontal="right"/>
    </xf>
    <xf numFmtId="38" fontId="13" fillId="4" borderId="62" xfId="1" applyFont="1" applyFill="1" applyBorder="1" applyAlignment="1">
      <alignment horizontal="right"/>
    </xf>
    <xf numFmtId="38" fontId="13" fillId="4" borderId="82" xfId="1" applyFont="1" applyFill="1" applyBorder="1" applyAlignment="1">
      <alignment horizontal="right"/>
    </xf>
    <xf numFmtId="38" fontId="13" fillId="4" borderId="35" xfId="1" applyFont="1" applyFill="1" applyBorder="1" applyAlignment="1">
      <alignment horizontal="right"/>
    </xf>
    <xf numFmtId="38" fontId="13" fillId="4" borderId="77" xfId="1" applyFont="1" applyFill="1" applyBorder="1" applyAlignment="1">
      <alignment horizontal="right"/>
    </xf>
    <xf numFmtId="0" fontId="13" fillId="4" borderId="62" xfId="1" applyNumberFormat="1" applyFont="1" applyFill="1" applyBorder="1" applyAlignment="1">
      <alignment horizontal="right"/>
    </xf>
    <xf numFmtId="38" fontId="13" fillId="4" borderId="0" xfId="0" applyNumberFormat="1" applyFont="1" applyFill="1" applyBorder="1"/>
    <xf numFmtId="0" fontId="11" fillId="4" borderId="0" xfId="0" applyFont="1" applyFill="1" applyAlignment="1">
      <alignment horizontal="right" vertical="top"/>
    </xf>
    <xf numFmtId="177" fontId="15" fillId="0" borderId="0" xfId="0" applyNumberFormat="1" applyFont="1"/>
    <xf numFmtId="177" fontId="0" fillId="0" borderId="0" xfId="0" applyNumberFormat="1"/>
    <xf numFmtId="177" fontId="0" fillId="0" borderId="62" xfId="0" applyNumberFormat="1" applyBorder="1"/>
    <xf numFmtId="0" fontId="13" fillId="0" borderId="62" xfId="0" applyFont="1" applyBorder="1" applyAlignment="1"/>
    <xf numFmtId="177" fontId="13" fillId="0" borderId="62" xfId="0" applyNumberFormat="1" applyFont="1" applyBorder="1" applyAlignment="1">
      <alignment horizontal="right"/>
    </xf>
    <xf numFmtId="0" fontId="13" fillId="0" borderId="63" xfId="0" applyFont="1" applyBorder="1" applyAlignment="1">
      <alignment horizontal="right"/>
    </xf>
    <xf numFmtId="0" fontId="13" fillId="0" borderId="14" xfId="0" applyFont="1" applyBorder="1" applyAlignment="1">
      <alignment horizontal="distributed" vertical="center" wrapText="1" justifyLastLine="1"/>
    </xf>
    <xf numFmtId="0" fontId="13" fillId="0" borderId="77" xfId="0" applyFont="1" applyBorder="1"/>
    <xf numFmtId="0" fontId="13" fillId="0" borderId="36" xfId="0" applyFont="1" applyBorder="1" applyAlignment="1">
      <alignment horizontal="distributed" vertical="center" wrapText="1" justifyLastLine="1"/>
    </xf>
    <xf numFmtId="0" fontId="13" fillId="0" borderId="159" xfId="0" applyFont="1" applyBorder="1" applyAlignment="1">
      <alignment horizontal="center" vertical="center"/>
    </xf>
    <xf numFmtId="177" fontId="13" fillId="0" borderId="12" xfId="0" applyNumberFormat="1" applyFont="1" applyBorder="1" applyAlignment="1">
      <alignment horizontal="centerContinuous" vertical="center"/>
    </xf>
    <xf numFmtId="0" fontId="13" fillId="0" borderId="26" xfId="0" applyFont="1" applyBorder="1" applyAlignment="1">
      <alignment horizontal="distributed"/>
    </xf>
    <xf numFmtId="182" fontId="13" fillId="0" borderId="28" xfId="1" applyNumberFormat="1" applyFont="1" applyBorder="1" applyAlignment="1">
      <alignment horizontal="center"/>
    </xf>
    <xf numFmtId="182" fontId="13" fillId="0" borderId="28" xfId="1" applyNumberFormat="1" applyFont="1" applyBorder="1"/>
    <xf numFmtId="182" fontId="13" fillId="0" borderId="0" xfId="1" applyNumberFormat="1" applyFont="1" applyBorder="1"/>
    <xf numFmtId="182" fontId="13" fillId="0" borderId="81" xfId="1" applyNumberFormat="1" applyFont="1" applyBorder="1"/>
    <xf numFmtId="0" fontId="13" fillId="0" borderId="26" xfId="0" applyFont="1" applyFill="1" applyBorder="1" applyAlignment="1">
      <alignment horizontal="distributed"/>
    </xf>
    <xf numFmtId="182" fontId="13" fillId="0" borderId="28" xfId="1" applyNumberFormat="1" applyFont="1" applyBorder="1" applyAlignment="1"/>
    <xf numFmtId="182" fontId="13" fillId="0" borderId="0" xfId="1" applyNumberFormat="1" applyFont="1" applyBorder="1" applyAlignment="1"/>
    <xf numFmtId="182" fontId="13" fillId="0" borderId="81" xfId="1" applyNumberFormat="1" applyFont="1" applyBorder="1" applyAlignment="1"/>
    <xf numFmtId="182" fontId="13" fillId="0" borderId="28" xfId="1" applyNumberFormat="1" applyFont="1" applyFill="1" applyBorder="1" applyAlignment="1">
      <alignment horizontal="center"/>
    </xf>
    <xf numFmtId="182" fontId="13" fillId="0" borderId="28" xfId="1" applyNumberFormat="1" applyFont="1" applyFill="1" applyBorder="1" applyAlignment="1"/>
    <xf numFmtId="182" fontId="13" fillId="0" borderId="0" xfId="1" applyNumberFormat="1" applyFont="1" applyFill="1" applyBorder="1" applyAlignment="1"/>
    <xf numFmtId="182" fontId="13" fillId="0" borderId="81" xfId="1" applyNumberFormat="1" applyFont="1" applyFill="1" applyBorder="1" applyAlignment="1"/>
    <xf numFmtId="0" fontId="13" fillId="0" borderId="26" xfId="0" applyNumberFormat="1" applyFont="1" applyFill="1" applyBorder="1" applyAlignment="1">
      <alignment horizontal="distributed"/>
    </xf>
    <xf numFmtId="0" fontId="13" fillId="0" borderId="77" xfId="0" applyNumberFormat="1" applyFont="1" applyFill="1" applyBorder="1" applyAlignment="1">
      <alignment horizontal="distributed"/>
    </xf>
    <xf numFmtId="182" fontId="13" fillId="0" borderId="36" xfId="1" applyNumberFormat="1" applyFont="1" applyFill="1" applyBorder="1" applyAlignment="1">
      <alignment horizontal="center"/>
    </xf>
    <xf numFmtId="182" fontId="13" fillId="0" borderId="36" xfId="1" applyNumberFormat="1" applyFont="1" applyFill="1" applyBorder="1" applyAlignment="1"/>
    <xf numFmtId="182" fontId="13" fillId="0" borderId="62" xfId="1" applyNumberFormat="1" applyFont="1" applyFill="1" applyBorder="1" applyAlignment="1"/>
    <xf numFmtId="182" fontId="13" fillId="0" borderId="82" xfId="1" applyNumberFormat="1" applyFont="1" applyFill="1" applyBorder="1" applyAlignment="1"/>
    <xf numFmtId="0" fontId="13" fillId="0" borderId="0" xfId="0" applyNumberFormat="1" applyFont="1" applyFill="1" applyBorder="1" applyAlignment="1">
      <alignment horizontal="center"/>
    </xf>
    <xf numFmtId="0" fontId="13" fillId="0" borderId="0" xfId="1" applyNumberFormat="1" applyFont="1" applyFill="1" applyBorder="1" applyAlignment="1"/>
    <xf numFmtId="177" fontId="13" fillId="0" borderId="0" xfId="1" applyNumberFormat="1" applyFont="1" applyFill="1" applyBorder="1" applyAlignment="1"/>
    <xf numFmtId="177" fontId="13" fillId="0" borderId="0" xfId="1" applyNumberFormat="1" applyFont="1" applyFill="1" applyBorder="1" applyAlignment="1">
      <alignment horizontal="right"/>
    </xf>
    <xf numFmtId="177" fontId="0" fillId="0" borderId="0" xfId="0" applyNumberFormat="1" applyAlignment="1">
      <alignment horizontal="right"/>
    </xf>
    <xf numFmtId="0" fontId="61" fillId="0" borderId="0" xfId="0" applyFont="1"/>
    <xf numFmtId="0" fontId="13" fillId="0" borderId="16" xfId="0" applyFont="1" applyBorder="1" applyAlignment="1">
      <alignment horizontal="right"/>
    </xf>
    <xf numFmtId="0" fontId="13" fillId="0" borderId="35" xfId="0" applyFont="1" applyBorder="1"/>
    <xf numFmtId="0" fontId="13" fillId="0" borderId="36" xfId="0" applyFont="1" applyBorder="1" applyAlignment="1">
      <alignment horizontal="center" vertical="center"/>
    </xf>
    <xf numFmtId="0" fontId="13" fillId="0" borderId="16" xfId="0" applyFont="1" applyBorder="1" applyAlignment="1">
      <alignment horizontal="distributed"/>
    </xf>
    <xf numFmtId="182" fontId="13" fillId="0" borderId="16" xfId="1" applyNumberFormat="1" applyFont="1" applyBorder="1" applyAlignment="1">
      <alignment horizontal="center"/>
    </xf>
    <xf numFmtId="182" fontId="13" fillId="0" borderId="16" xfId="1" applyNumberFormat="1" applyFont="1" applyBorder="1"/>
    <xf numFmtId="182" fontId="13" fillId="0" borderId="15" xfId="1" applyNumberFormat="1" applyFont="1" applyBorder="1"/>
    <xf numFmtId="182" fontId="13" fillId="0" borderId="135" xfId="1" applyNumberFormat="1" applyFont="1" applyBorder="1"/>
    <xf numFmtId="0" fontId="13" fillId="0" borderId="27" xfId="0" applyFont="1" applyBorder="1" applyAlignment="1">
      <alignment horizontal="distributed"/>
    </xf>
    <xf numFmtId="182" fontId="13" fillId="0" borderId="27" xfId="1" applyNumberFormat="1" applyFont="1" applyBorder="1"/>
    <xf numFmtId="0" fontId="13" fillId="0" borderId="35" xfId="0" applyFont="1" applyBorder="1" applyAlignment="1">
      <alignment horizontal="distributed"/>
    </xf>
    <xf numFmtId="182" fontId="13" fillId="0" borderId="35" xfId="1" applyNumberFormat="1" applyFont="1" applyBorder="1" applyAlignment="1">
      <alignment horizontal="center"/>
    </xf>
    <xf numFmtId="182" fontId="13" fillId="0" borderId="35" xfId="1" applyNumberFormat="1" applyFont="1" applyBorder="1"/>
    <xf numFmtId="182" fontId="13" fillId="0" borderId="62" xfId="1" applyNumberFormat="1" applyFont="1" applyBorder="1"/>
    <xf numFmtId="182" fontId="13" fillId="0" borderId="82" xfId="1" applyNumberFormat="1" applyFont="1" applyBorder="1"/>
    <xf numFmtId="177" fontId="13" fillId="0" borderId="0" xfId="1" applyNumberFormat="1" applyFont="1" applyBorder="1"/>
    <xf numFmtId="177" fontId="13" fillId="0" borderId="0" xfId="1" applyNumberFormat="1" applyFont="1" applyBorder="1" applyAlignment="1">
      <alignment horizontal="right"/>
    </xf>
    <xf numFmtId="177" fontId="0" fillId="0" borderId="0" xfId="0" applyNumberFormat="1" applyBorder="1"/>
    <xf numFmtId="38" fontId="6" fillId="4" borderId="27" xfId="1" applyFont="1" applyFill="1" applyBorder="1" applyAlignment="1">
      <alignment horizontal="center"/>
    </xf>
    <xf numFmtId="38" fontId="6" fillId="4" borderId="14" xfId="1" applyFont="1" applyFill="1" applyBorder="1" applyAlignment="1">
      <alignment horizontal="center"/>
    </xf>
    <xf numFmtId="38" fontId="6" fillId="4" borderId="0" xfId="1" applyFont="1" applyFill="1" applyBorder="1" applyAlignment="1">
      <alignment horizontal="center"/>
    </xf>
    <xf numFmtId="38" fontId="6" fillId="4" borderId="28" xfId="1" applyFont="1" applyFill="1" applyBorder="1" applyAlignment="1">
      <alignment horizontal="center"/>
    </xf>
    <xf numFmtId="0" fontId="0" fillId="4" borderId="0" xfId="0" applyFont="1" applyFill="1" applyBorder="1" applyAlignment="1">
      <alignment horizontal="distributed" justifyLastLine="1"/>
    </xf>
    <xf numFmtId="38" fontId="0" fillId="4" borderId="28" xfId="1" applyFont="1" applyFill="1" applyBorder="1" applyAlignment="1">
      <alignment horizontal="center"/>
    </xf>
    <xf numFmtId="0" fontId="0" fillId="4" borderId="62" xfId="0" applyFont="1" applyFill="1" applyBorder="1" applyAlignment="1">
      <alignment horizontal="distributed" justifyLastLine="1"/>
    </xf>
    <xf numFmtId="38" fontId="0" fillId="4" borderId="36" xfId="1" applyFont="1" applyFill="1" applyBorder="1" applyAlignment="1">
      <alignment horizontal="center"/>
    </xf>
    <xf numFmtId="0" fontId="27" fillId="4" borderId="0" xfId="0" applyFont="1" applyFill="1" applyBorder="1" applyAlignment="1">
      <alignment horizontal="distributed" justifyLastLine="1"/>
    </xf>
    <xf numFmtId="38" fontId="27" fillId="4" borderId="0" xfId="1" applyFont="1" applyFill="1" applyBorder="1"/>
    <xf numFmtId="38" fontId="0" fillId="4" borderId="0" xfId="1" applyFont="1" applyFill="1" applyBorder="1" applyAlignment="1">
      <alignment vertical="center"/>
    </xf>
    <xf numFmtId="0" fontId="19" fillId="4" borderId="0" xfId="0" applyFont="1" applyFill="1" applyBorder="1" applyAlignment="1">
      <alignment horizontal="right" vertical="center" justifyLastLine="1"/>
    </xf>
    <xf numFmtId="0" fontId="10" fillId="0" borderId="0" xfId="0" applyFont="1" applyAlignment="1">
      <alignment horizontal="centerContinuous"/>
    </xf>
    <xf numFmtId="0" fontId="13" fillId="0" borderId="2" xfId="0" applyFont="1" applyBorder="1" applyAlignment="1"/>
    <xf numFmtId="0" fontId="13" fillId="0" borderId="2" xfId="0" applyFont="1" applyBorder="1" applyAlignment="1">
      <alignment horizontal="right"/>
    </xf>
    <xf numFmtId="0" fontId="10" fillId="0" borderId="196" xfId="0" applyFont="1" applyBorder="1" applyAlignment="1">
      <alignment horizontal="center" vertical="center"/>
    </xf>
    <xf numFmtId="0" fontId="10" fillId="0" borderId="28" xfId="0" applyFont="1" applyBorder="1"/>
    <xf numFmtId="0" fontId="10" fillId="0" borderId="64" xfId="0" applyFont="1" applyBorder="1" applyAlignment="1">
      <alignment horizontal="centerContinuous" vertical="center"/>
    </xf>
    <xf numFmtId="0" fontId="10" fillId="0" borderId="12" xfId="0" applyFont="1" applyBorder="1" applyAlignment="1">
      <alignment horizontal="centerContinuous" vertical="center"/>
    </xf>
    <xf numFmtId="0" fontId="10" fillId="0" borderId="13" xfId="0" applyFont="1" applyBorder="1" applyAlignment="1">
      <alignment horizontal="centerContinuous" vertical="center"/>
    </xf>
    <xf numFmtId="0" fontId="10" fillId="0" borderId="20" xfId="0" applyFont="1" applyBorder="1" applyAlignment="1">
      <alignment horizontal="centerContinuous" vertical="center"/>
    </xf>
    <xf numFmtId="0" fontId="10" fillId="0" borderId="198" xfId="0" applyFont="1" applyBorder="1" applyAlignment="1">
      <alignment horizontal="centerContinuous" vertical="center"/>
    </xf>
    <xf numFmtId="0" fontId="10" fillId="0" borderId="199" xfId="0" applyFont="1" applyBorder="1" applyAlignment="1">
      <alignment horizontal="centerContinuous" vertical="center"/>
    </xf>
    <xf numFmtId="182" fontId="10" fillId="0" borderId="28" xfId="1" applyNumberFormat="1" applyFont="1" applyBorder="1"/>
    <xf numFmtId="182" fontId="10" fillId="0" borderId="27" xfId="1" applyNumberFormat="1" applyFont="1" applyBorder="1" applyAlignment="1">
      <alignment horizontal="right"/>
    </xf>
    <xf numFmtId="182" fontId="10" fillId="0" borderId="0" xfId="1" applyNumberFormat="1" applyFont="1" applyBorder="1"/>
    <xf numFmtId="182" fontId="10" fillId="0" borderId="61" xfId="1" applyNumberFormat="1" applyFont="1" applyBorder="1"/>
    <xf numFmtId="182" fontId="10" fillId="0" borderId="27" xfId="1" applyNumberFormat="1" applyFont="1" applyBorder="1"/>
    <xf numFmtId="182" fontId="10" fillId="0" borderId="148" xfId="1" applyNumberFormat="1" applyFont="1" applyBorder="1"/>
    <xf numFmtId="182" fontId="10" fillId="0" borderId="26" xfId="1" applyNumberFormat="1" applyFont="1" applyBorder="1"/>
    <xf numFmtId="182" fontId="10" fillId="0" borderId="28" xfId="1" applyNumberFormat="1" applyFont="1" applyFill="1" applyBorder="1"/>
    <xf numFmtId="182" fontId="10" fillId="0" borderId="27" xfId="1" quotePrefix="1" applyNumberFormat="1" applyFont="1" applyFill="1" applyBorder="1" applyAlignment="1">
      <alignment horizontal="right"/>
    </xf>
    <xf numFmtId="182" fontId="10" fillId="0" borderId="0" xfId="1" applyNumberFormat="1" applyFont="1" applyFill="1" applyBorder="1"/>
    <xf numFmtId="182" fontId="10" fillId="0" borderId="26" xfId="1" applyNumberFormat="1" applyFont="1" applyFill="1" applyBorder="1"/>
    <xf numFmtId="182" fontId="10" fillId="0" borderId="27" xfId="1" applyNumberFormat="1" applyFont="1" applyFill="1" applyBorder="1"/>
    <xf numFmtId="182" fontId="10" fillId="0" borderId="148" xfId="1" applyNumberFormat="1" applyFont="1" applyFill="1" applyBorder="1"/>
    <xf numFmtId="182" fontId="10" fillId="0" borderId="27" xfId="1" applyNumberFormat="1" applyFont="1" applyFill="1" applyBorder="1" applyAlignment="1">
      <alignment horizontal="right"/>
    </xf>
    <xf numFmtId="182" fontId="10" fillId="0" borderId="22" xfId="1" applyNumberFormat="1" applyFont="1" applyFill="1" applyBorder="1"/>
    <xf numFmtId="182" fontId="10" fillId="0" borderId="23" xfId="1" applyNumberFormat="1" applyFont="1" applyFill="1" applyBorder="1" applyAlignment="1">
      <alignment horizontal="right"/>
    </xf>
    <xf numFmtId="182" fontId="10" fillId="0" borderId="2" xfId="1" applyNumberFormat="1" applyFont="1" applyFill="1" applyBorder="1"/>
    <xf numFmtId="182" fontId="10" fillId="0" borderId="32" xfId="1" applyNumberFormat="1" applyFont="1" applyFill="1" applyBorder="1"/>
    <xf numFmtId="182" fontId="10" fillId="0" borderId="23" xfId="1" applyNumberFormat="1" applyFont="1" applyFill="1" applyBorder="1"/>
    <xf numFmtId="182" fontId="10" fillId="0" borderId="200" xfId="1" applyNumberFormat="1" applyFont="1" applyFill="1" applyBorder="1"/>
    <xf numFmtId="0" fontId="13" fillId="0" borderId="0" xfId="0" applyFont="1" applyAlignment="1">
      <alignment horizontal="centerContinuous"/>
    </xf>
    <xf numFmtId="0" fontId="13" fillId="0" borderId="0" xfId="0" applyFont="1" applyBorder="1" applyAlignment="1">
      <alignment vertical="center"/>
    </xf>
    <xf numFmtId="0" fontId="13" fillId="0" borderId="0" xfId="0" applyFont="1" applyFill="1" applyBorder="1" applyAlignment="1">
      <alignment horizontal="center"/>
    </xf>
    <xf numFmtId="0" fontId="13" fillId="0" borderId="158" xfId="0" applyFont="1" applyBorder="1" applyAlignment="1">
      <alignment vertical="center"/>
    </xf>
    <xf numFmtId="0" fontId="10" fillId="0" borderId="181" xfId="0" applyFont="1" applyBorder="1" applyAlignment="1">
      <alignment horizontal="center" vertical="center"/>
    </xf>
    <xf numFmtId="0" fontId="10" fillId="0" borderId="5" xfId="0" applyFont="1" applyBorder="1" applyAlignment="1">
      <alignment horizontal="centerContinuous" vertical="center"/>
    </xf>
    <xf numFmtId="0" fontId="13" fillId="0" borderId="29" xfId="0" applyFont="1" applyBorder="1"/>
    <xf numFmtId="0" fontId="10" fillId="0" borderId="183" xfId="0" applyFont="1" applyBorder="1" applyAlignment="1">
      <alignment horizontal="center" vertical="center"/>
    </xf>
    <xf numFmtId="0" fontId="10" fillId="0" borderId="62" xfId="0" applyFont="1" applyBorder="1" applyAlignment="1">
      <alignment horizontal="centerContinuous" vertical="center"/>
    </xf>
    <xf numFmtId="0" fontId="13" fillId="0" borderId="201" xfId="0" applyFont="1" applyBorder="1" applyAlignment="1">
      <alignment vertical="center"/>
    </xf>
    <xf numFmtId="0" fontId="10" fillId="0" borderId="202" xfId="0" applyFont="1" applyBorder="1" applyAlignment="1">
      <alignment horizontal="center" vertical="center"/>
    </xf>
    <xf numFmtId="0" fontId="10" fillId="0" borderId="32" xfId="0" applyFont="1" applyBorder="1" applyAlignment="1">
      <alignment horizontal="centerContinuous" vertical="center"/>
    </xf>
    <xf numFmtId="0" fontId="10" fillId="0" borderId="203" xfId="0" applyFont="1" applyBorder="1" applyAlignment="1">
      <alignment horizontal="centerContinuous" vertical="center"/>
    </xf>
    <xf numFmtId="0" fontId="10" fillId="0" borderId="2" xfId="0" applyFont="1" applyBorder="1" applyAlignment="1">
      <alignment horizontal="centerContinuous" vertical="center"/>
    </xf>
    <xf numFmtId="0" fontId="13" fillId="0" borderId="29" xfId="0" applyFont="1" applyBorder="1" applyAlignment="1">
      <alignment horizontal="center"/>
    </xf>
    <xf numFmtId="182" fontId="10" fillId="0" borderId="182" xfId="1" applyNumberFormat="1" applyFont="1" applyBorder="1"/>
    <xf numFmtId="182" fontId="10" fillId="0" borderId="81" xfId="1" applyNumberFormat="1" applyFont="1" applyBorder="1"/>
    <xf numFmtId="182" fontId="10" fillId="0" borderId="164" xfId="1" applyNumberFormat="1" applyFont="1" applyBorder="1"/>
    <xf numFmtId="182" fontId="10" fillId="0" borderId="27" xfId="0" applyNumberFormat="1" applyFont="1" applyBorder="1"/>
    <xf numFmtId="0" fontId="13" fillId="0" borderId="29" xfId="0" applyFont="1" applyFill="1" applyBorder="1" applyAlignment="1">
      <alignment horizontal="center"/>
    </xf>
    <xf numFmtId="182" fontId="10" fillId="0" borderId="81" xfId="1" applyNumberFormat="1" applyFont="1" applyFill="1" applyBorder="1"/>
    <xf numFmtId="182" fontId="10" fillId="0" borderId="27" xfId="0" applyNumberFormat="1" applyFont="1" applyFill="1" applyBorder="1"/>
    <xf numFmtId="0" fontId="13" fillId="0" borderId="201" xfId="0" applyFont="1" applyFill="1" applyBorder="1" applyAlignment="1">
      <alignment horizontal="center"/>
    </xf>
    <xf numFmtId="182" fontId="10" fillId="0" borderId="166" xfId="1" applyNumberFormat="1" applyFont="1" applyFill="1" applyBorder="1"/>
    <xf numFmtId="182" fontId="10" fillId="0" borderId="23" xfId="0" applyNumberFormat="1" applyFont="1" applyFill="1" applyBorder="1"/>
    <xf numFmtId="0" fontId="0" fillId="0" borderId="31" xfId="0" applyBorder="1"/>
    <xf numFmtId="0" fontId="0" fillId="0" borderId="5" xfId="0" applyBorder="1" applyAlignment="1">
      <alignment horizontal="centerContinuous" vertical="center"/>
    </xf>
    <xf numFmtId="0" fontId="0" fillId="0" borderId="7" xfId="0" applyBorder="1" applyAlignment="1">
      <alignment horizontal="centerContinuous" vertical="center"/>
    </xf>
    <xf numFmtId="0" fontId="0" fillId="0" borderId="32" xfId="0" applyBorder="1" applyAlignment="1">
      <alignment horizontal="centerContinuous" vertical="center"/>
    </xf>
    <xf numFmtId="0" fontId="0" fillId="0" borderId="2" xfId="0" applyBorder="1" applyAlignment="1">
      <alignment horizontal="centerContinuous" vertical="center"/>
    </xf>
    <xf numFmtId="0" fontId="0" fillId="0" borderId="199" xfId="0" applyBorder="1" applyAlignment="1">
      <alignment horizontal="centerContinuous" vertical="center"/>
    </xf>
    <xf numFmtId="0" fontId="0" fillId="0" borderId="29" xfId="0" applyBorder="1" applyAlignment="1">
      <alignment horizontal="distributed" justifyLastLine="1"/>
    </xf>
    <xf numFmtId="38" fontId="0" fillId="0" borderId="183" xfId="1" applyFont="1" applyBorder="1"/>
    <xf numFmtId="38" fontId="0" fillId="0" borderId="28" xfId="1" applyFont="1" applyBorder="1"/>
    <xf numFmtId="38" fontId="0" fillId="0" borderId="148" xfId="1" applyFont="1" applyBorder="1"/>
    <xf numFmtId="38" fontId="0" fillId="0" borderId="148" xfId="1" applyFont="1" applyFill="1" applyBorder="1"/>
    <xf numFmtId="38" fontId="0" fillId="0" borderId="183" xfId="1" applyFont="1" applyFill="1" applyBorder="1"/>
    <xf numFmtId="38" fontId="0" fillId="0" borderId="28" xfId="1" applyFont="1" applyFill="1" applyBorder="1"/>
    <xf numFmtId="38" fontId="6" fillId="0" borderId="183" xfId="1" applyFont="1" applyFill="1" applyBorder="1"/>
    <xf numFmtId="38" fontId="6" fillId="0" borderId="28" xfId="1" applyFont="1" applyFill="1" applyBorder="1"/>
    <xf numFmtId="38" fontId="6" fillId="0" borderId="148" xfId="1" applyFont="1" applyFill="1" applyBorder="1"/>
    <xf numFmtId="0" fontId="0" fillId="0" borderId="29" xfId="0" applyFont="1" applyBorder="1" applyAlignment="1">
      <alignment horizontal="distributed" justifyLastLine="1"/>
    </xf>
    <xf numFmtId="0" fontId="0" fillId="0" borderId="201" xfId="0" applyFont="1" applyBorder="1" applyAlignment="1">
      <alignment horizontal="distributed" justifyLastLine="1"/>
    </xf>
    <xf numFmtId="38" fontId="0" fillId="0" borderId="202" xfId="1" applyFont="1" applyFill="1" applyBorder="1"/>
    <xf numFmtId="38" fontId="0" fillId="0" borderId="22" xfId="1" applyFont="1" applyFill="1" applyBorder="1"/>
    <xf numFmtId="38" fontId="0" fillId="0" borderId="2" xfId="1" applyFont="1" applyFill="1" applyBorder="1"/>
    <xf numFmtId="38" fontId="0" fillId="0" borderId="200" xfId="1" applyFont="1" applyFill="1" applyBorder="1"/>
    <xf numFmtId="0" fontId="0" fillId="0" borderId="0" xfId="0" applyFont="1" applyFill="1" applyBorder="1" applyAlignment="1"/>
    <xf numFmtId="0" fontId="0" fillId="0" borderId="32" xfId="0" applyBorder="1" applyAlignment="1">
      <alignment horizontal="center" vertical="center"/>
    </xf>
    <xf numFmtId="0" fontId="0" fillId="0" borderId="29" xfId="0" applyFill="1" applyBorder="1" applyAlignment="1">
      <alignment horizontal="center"/>
    </xf>
    <xf numFmtId="0" fontId="0" fillId="0" borderId="29" xfId="0" applyFont="1" applyFill="1" applyBorder="1" applyAlignment="1">
      <alignment horizontal="center"/>
    </xf>
    <xf numFmtId="38" fontId="0" fillId="0" borderId="26" xfId="1" applyFont="1" applyFill="1" applyBorder="1" applyAlignment="1">
      <alignment horizontal="right"/>
    </xf>
    <xf numFmtId="38" fontId="0" fillId="0" borderId="32" xfId="1" applyFont="1" applyFill="1" applyBorder="1" applyAlignment="1">
      <alignment horizontal="right"/>
    </xf>
    <xf numFmtId="0" fontId="0" fillId="0" borderId="0" xfId="0" applyFont="1" applyBorder="1" applyAlignment="1">
      <alignment vertical="center"/>
    </xf>
    <xf numFmtId="0" fontId="6" fillId="0" borderId="136" xfId="0" applyFont="1" applyBorder="1" applyAlignment="1">
      <alignment vertical="center"/>
    </xf>
    <xf numFmtId="0" fontId="0" fillId="0" borderId="205" xfId="0" applyBorder="1" applyAlignment="1">
      <alignment horizontal="center" vertical="center"/>
    </xf>
    <xf numFmtId="0" fontId="0" fillId="0" borderId="138" xfId="0" applyBorder="1" applyAlignment="1">
      <alignment horizontal="center" vertical="center"/>
    </xf>
    <xf numFmtId="0" fontId="0" fillId="0" borderId="206" xfId="0" applyBorder="1" applyAlignment="1">
      <alignment horizontal="center" vertical="center" shrinkToFit="1"/>
    </xf>
    <xf numFmtId="0" fontId="0" fillId="0" borderId="206" xfId="0" applyBorder="1" applyAlignment="1">
      <alignment horizontal="center" vertical="center" wrapText="1" shrinkToFit="1"/>
    </xf>
    <xf numFmtId="0" fontId="6" fillId="0" borderId="29" xfId="0" applyFont="1" applyBorder="1" applyAlignment="1">
      <alignment horizontal="center"/>
    </xf>
    <xf numFmtId="182" fontId="0" fillId="0" borderId="25" xfId="1" applyNumberFormat="1" applyFont="1" applyBorder="1" applyAlignment="1">
      <alignment horizontal="right"/>
    </xf>
    <xf numFmtId="182" fontId="0" fillId="0" borderId="0" xfId="1" applyNumberFormat="1" applyFont="1" applyBorder="1" applyAlignment="1">
      <alignment horizontal="right"/>
    </xf>
    <xf numFmtId="0" fontId="6" fillId="0" borderId="29" xfId="0" applyFont="1" applyFill="1" applyBorder="1" applyAlignment="1">
      <alignment horizontal="center"/>
    </xf>
    <xf numFmtId="182" fontId="0" fillId="0" borderId="0" xfId="1" quotePrefix="1" applyNumberFormat="1" applyFont="1" applyFill="1" applyBorder="1" applyAlignment="1">
      <alignment horizontal="right"/>
    </xf>
    <xf numFmtId="182" fontId="0" fillId="0" borderId="0" xfId="1" applyNumberFormat="1" applyFont="1" applyFill="1" applyBorder="1" applyAlignment="1">
      <alignment horizontal="right"/>
    </xf>
    <xf numFmtId="182" fontId="0" fillId="0" borderId="25" xfId="1" applyNumberFormat="1" applyFont="1" applyFill="1" applyBorder="1" applyAlignment="1">
      <alignment horizontal="right"/>
    </xf>
    <xf numFmtId="182" fontId="6" fillId="0" borderId="25" xfId="0" applyNumberFormat="1" applyFont="1" applyFill="1" applyBorder="1" applyAlignment="1">
      <alignment horizontal="right"/>
    </xf>
    <xf numFmtId="182" fontId="6" fillId="0" borderId="0" xfId="0" applyNumberFormat="1" applyFont="1" applyFill="1" applyBorder="1" applyAlignment="1">
      <alignment horizontal="right"/>
    </xf>
    <xf numFmtId="0" fontId="0" fillId="0" borderId="29" xfId="0" applyFont="1" applyBorder="1" applyAlignment="1">
      <alignment horizontal="center"/>
    </xf>
    <xf numFmtId="182" fontId="0" fillId="0" borderId="25" xfId="0" applyNumberFormat="1" applyFont="1" applyFill="1" applyBorder="1" applyAlignment="1">
      <alignment horizontal="right"/>
    </xf>
    <xf numFmtId="182" fontId="0" fillId="0" borderId="0" xfId="0" applyNumberFormat="1" applyFont="1" applyFill="1" applyBorder="1" applyAlignment="1">
      <alignment horizontal="right"/>
    </xf>
    <xf numFmtId="0" fontId="27" fillId="0" borderId="0" xfId="0" applyFont="1" applyFill="1" applyBorder="1" applyAlignment="1">
      <alignment horizontal="center"/>
    </xf>
    <xf numFmtId="182" fontId="27" fillId="0" borderId="0" xfId="0" applyNumberFormat="1" applyFont="1" applyFill="1" applyBorder="1" applyAlignment="1">
      <alignment horizontal="right"/>
    </xf>
    <xf numFmtId="0" fontId="27" fillId="0" borderId="0" xfId="0" applyFont="1"/>
    <xf numFmtId="0" fontId="6" fillId="0" borderId="31" xfId="0" applyFont="1" applyFill="1" applyBorder="1" applyAlignment="1">
      <alignment horizontal="center"/>
    </xf>
    <xf numFmtId="177" fontId="6" fillId="0" borderId="31" xfId="0" applyNumberFormat="1" applyFont="1" applyFill="1" applyBorder="1" applyAlignment="1">
      <alignment horizontal="right"/>
    </xf>
    <xf numFmtId="38" fontId="6" fillId="0" borderId="0" xfId="1" applyFont="1" applyBorder="1" applyAlignment="1"/>
    <xf numFmtId="38" fontId="44" fillId="4" borderId="0" xfId="8" applyFont="1" applyFill="1">
      <alignment vertical="center"/>
    </xf>
    <xf numFmtId="38" fontId="44" fillId="4" borderId="27" xfId="8" applyFont="1" applyFill="1" applyBorder="1">
      <alignment vertical="center"/>
    </xf>
    <xf numFmtId="38" fontId="44" fillId="4" borderId="0" xfId="8" applyFont="1" applyFill="1" applyBorder="1">
      <alignment vertical="center"/>
    </xf>
    <xf numFmtId="38" fontId="48" fillId="4" borderId="27" xfId="8" quotePrefix="1" applyFont="1" applyFill="1" applyBorder="1" applyAlignment="1">
      <alignment horizontal="right" vertical="center"/>
    </xf>
    <xf numFmtId="38" fontId="44" fillId="4" borderId="81" xfId="8" quotePrefix="1" applyFont="1" applyFill="1" applyBorder="1" applyAlignment="1">
      <alignment horizontal="right" vertical="center"/>
    </xf>
    <xf numFmtId="38" fontId="44" fillId="4" borderId="0" xfId="8" applyFont="1" applyFill="1" applyBorder="1" applyAlignment="1">
      <alignment vertical="center" shrinkToFit="1"/>
    </xf>
    <xf numFmtId="38" fontId="44" fillId="4" borderId="81" xfId="8" applyFont="1" applyFill="1" applyBorder="1">
      <alignment vertical="center"/>
    </xf>
    <xf numFmtId="38" fontId="44" fillId="4" borderId="0" xfId="8" applyFont="1" applyFill="1" applyBorder="1" applyAlignment="1">
      <alignment horizontal="right" vertical="center"/>
    </xf>
    <xf numFmtId="38" fontId="44" fillId="4" borderId="27" xfId="8" applyFont="1" applyFill="1" applyBorder="1" applyAlignment="1">
      <alignment horizontal="right" vertical="center"/>
    </xf>
    <xf numFmtId="38" fontId="44" fillId="4" borderId="25" xfId="8" applyNumberFormat="1" applyFont="1" applyFill="1" applyBorder="1" applyAlignment="1">
      <alignment vertical="center" shrinkToFit="1"/>
    </xf>
    <xf numFmtId="38" fontId="44" fillId="4" borderId="25" xfId="8" applyFont="1" applyFill="1" applyBorder="1">
      <alignment vertical="center"/>
    </xf>
    <xf numFmtId="200" fontId="44" fillId="4" borderId="27" xfId="8" applyNumberFormat="1" applyFont="1" applyFill="1" applyBorder="1">
      <alignment vertical="center"/>
    </xf>
    <xf numFmtId="38" fontId="44" fillId="4" borderId="30" xfId="8" applyFont="1" applyFill="1" applyBorder="1">
      <alignment vertical="center"/>
    </xf>
    <xf numFmtId="38" fontId="44" fillId="4" borderId="2" xfId="8" applyFont="1" applyFill="1" applyBorder="1">
      <alignment vertical="center"/>
    </xf>
    <xf numFmtId="38" fontId="44" fillId="4" borderId="23" xfId="8" applyFont="1" applyFill="1" applyBorder="1">
      <alignment vertical="center"/>
    </xf>
    <xf numFmtId="38" fontId="44" fillId="4" borderId="166" xfId="8" applyFont="1" applyFill="1" applyBorder="1">
      <alignment vertical="center"/>
    </xf>
    <xf numFmtId="38" fontId="0" fillId="0" borderId="0" xfId="8" applyFont="1">
      <alignment vertical="center"/>
    </xf>
    <xf numFmtId="38" fontId="0" fillId="0" borderId="27" xfId="8" applyFont="1" applyBorder="1">
      <alignment vertical="center"/>
    </xf>
    <xf numFmtId="38" fontId="0" fillId="0" borderId="81" xfId="8" applyFont="1" applyBorder="1">
      <alignment vertical="center"/>
    </xf>
    <xf numFmtId="38" fontId="0" fillId="0" borderId="31" xfId="8" applyFont="1" applyBorder="1">
      <alignment vertical="center"/>
    </xf>
    <xf numFmtId="38" fontId="0" fillId="0" borderId="0" xfId="8" applyFont="1" applyBorder="1">
      <alignment vertical="center"/>
    </xf>
    <xf numFmtId="38" fontId="6" fillId="0" borderId="27" xfId="8" applyFont="1" applyFill="1" applyBorder="1">
      <alignment vertical="center"/>
    </xf>
    <xf numFmtId="38" fontId="44" fillId="0" borderId="0" xfId="8" applyFont="1" applyFill="1" applyBorder="1">
      <alignment vertical="center"/>
    </xf>
    <xf numFmtId="38" fontId="44" fillId="0" borderId="27" xfId="8" applyFont="1" applyFill="1" applyBorder="1">
      <alignment vertical="center"/>
    </xf>
    <xf numFmtId="38" fontId="44" fillId="0" borderId="81" xfId="8" applyFont="1" applyFill="1" applyBorder="1">
      <alignment vertical="center"/>
    </xf>
    <xf numFmtId="38" fontId="44" fillId="0" borderId="0" xfId="8" applyFont="1" applyBorder="1">
      <alignment vertical="center"/>
    </xf>
    <xf numFmtId="38" fontId="6" fillId="0" borderId="0" xfId="8" applyFont="1" applyBorder="1">
      <alignment vertical="center"/>
    </xf>
    <xf numFmtId="38" fontId="0" fillId="0" borderId="23" xfId="8" applyFont="1" applyFill="1" applyBorder="1">
      <alignment vertical="center"/>
    </xf>
    <xf numFmtId="38" fontId="0" fillId="0" borderId="166" xfId="8" applyFont="1" applyFill="1" applyBorder="1">
      <alignment vertical="center"/>
    </xf>
    <xf numFmtId="38" fontId="0" fillId="0" borderId="210" xfId="8" applyFont="1" applyBorder="1">
      <alignment vertical="center"/>
    </xf>
    <xf numFmtId="182" fontId="0" fillId="0" borderId="61" xfId="8" applyNumberFormat="1" applyFont="1" applyBorder="1">
      <alignment vertical="center"/>
    </xf>
    <xf numFmtId="182" fontId="0" fillId="0" borderId="0" xfId="8" applyNumberFormat="1" applyFont="1" applyBorder="1" applyAlignment="1">
      <alignment horizontal="right" vertical="center"/>
    </xf>
    <xf numFmtId="182" fontId="0" fillId="0" borderId="81" xfId="8" applyNumberFormat="1" applyFont="1" applyBorder="1" applyAlignment="1">
      <alignment horizontal="right" vertical="center"/>
    </xf>
    <xf numFmtId="182" fontId="0" fillId="0" borderId="0" xfId="8" applyNumberFormat="1" applyFont="1" applyBorder="1">
      <alignment vertical="center"/>
    </xf>
    <xf numFmtId="182" fontId="0" fillId="0" borderId="29" xfId="8" applyNumberFormat="1" applyFont="1" applyBorder="1">
      <alignment vertical="center"/>
    </xf>
    <xf numFmtId="182" fontId="0" fillId="0" borderId="26" xfId="8" applyNumberFormat="1" applyFont="1" applyBorder="1">
      <alignment vertical="center"/>
    </xf>
    <xf numFmtId="38" fontId="0" fillId="0" borderId="0" xfId="8" applyFont="1" applyFill="1" applyBorder="1" applyAlignment="1">
      <alignment vertical="center"/>
    </xf>
    <xf numFmtId="182" fontId="0" fillId="0" borderId="26" xfId="8" applyNumberFormat="1" applyFont="1" applyFill="1" applyBorder="1">
      <alignment vertical="center"/>
    </xf>
    <xf numFmtId="182" fontId="0" fillId="0" borderId="0" xfId="8" applyNumberFormat="1" applyFont="1" applyFill="1" applyBorder="1">
      <alignment vertical="center"/>
    </xf>
    <xf numFmtId="182" fontId="0" fillId="0" borderId="81" xfId="8" applyNumberFormat="1" applyFont="1" applyFill="1" applyBorder="1">
      <alignment vertical="center"/>
    </xf>
    <xf numFmtId="182" fontId="0" fillId="0" borderId="32" xfId="8" applyNumberFormat="1" applyFont="1" applyFill="1" applyBorder="1">
      <alignment vertical="center"/>
    </xf>
    <xf numFmtId="182" fontId="0" fillId="0" borderId="2" xfId="8" applyNumberFormat="1" applyFont="1" applyFill="1" applyBorder="1">
      <alignment vertical="center"/>
    </xf>
    <xf numFmtId="182" fontId="0" fillId="0" borderId="166" xfId="8" applyNumberFormat="1" applyFont="1" applyFill="1" applyBorder="1">
      <alignment vertical="center"/>
    </xf>
    <xf numFmtId="182" fontId="0" fillId="0" borderId="2" xfId="8" applyNumberFormat="1" applyFont="1" applyBorder="1">
      <alignment vertical="center"/>
    </xf>
    <xf numFmtId="182" fontId="0" fillId="0" borderId="201" xfId="8" applyNumberFormat="1" applyFont="1" applyBorder="1">
      <alignment vertical="center"/>
    </xf>
    <xf numFmtId="38" fontId="55" fillId="4" borderId="27" xfId="8" applyFont="1" applyFill="1" applyBorder="1" applyAlignment="1">
      <alignment horizontal="right" vertical="center"/>
    </xf>
    <xf numFmtId="38" fontId="55" fillId="4" borderId="0" xfId="8" applyFont="1" applyFill="1" applyBorder="1" applyAlignment="1">
      <alignment horizontal="right" vertical="center"/>
    </xf>
    <xf numFmtId="38" fontId="55" fillId="4" borderId="26" xfId="8" applyFont="1" applyFill="1" applyBorder="1" applyAlignment="1">
      <alignment horizontal="right" vertical="center"/>
    </xf>
    <xf numFmtId="38" fontId="55" fillId="4" borderId="35" xfId="8" applyFont="1" applyFill="1" applyBorder="1" applyAlignment="1">
      <alignment horizontal="right" vertical="center"/>
    </xf>
    <xf numFmtId="38" fontId="55" fillId="4" borderId="62" xfId="8" applyFont="1" applyFill="1" applyBorder="1" applyAlignment="1">
      <alignment horizontal="right" vertical="center"/>
    </xf>
    <xf numFmtId="38" fontId="55" fillId="4" borderId="77" xfId="8" applyFont="1" applyFill="1" applyBorder="1" applyAlignment="1">
      <alignment horizontal="right" vertical="center"/>
    </xf>
    <xf numFmtId="38" fontId="55" fillId="4" borderId="0" xfId="8" quotePrefix="1" applyFont="1" applyFill="1" applyBorder="1" applyAlignment="1">
      <alignment horizontal="right" vertical="center"/>
    </xf>
    <xf numFmtId="38" fontId="55" fillId="4" borderId="26" xfId="8" quotePrefix="1" applyFont="1" applyFill="1" applyBorder="1" applyAlignment="1">
      <alignment horizontal="right" vertical="center"/>
    </xf>
    <xf numFmtId="38" fontId="55" fillId="4" borderId="23" xfId="8" applyFont="1" applyFill="1" applyBorder="1" applyAlignment="1">
      <alignment horizontal="right" vertical="center"/>
    </xf>
    <xf numFmtId="38" fontId="55" fillId="4" borderId="2" xfId="8" applyFont="1" applyFill="1" applyBorder="1" applyAlignment="1">
      <alignment horizontal="right" vertical="center"/>
    </xf>
    <xf numFmtId="38" fontId="55" fillId="4" borderId="32" xfId="8" applyFont="1" applyFill="1" applyBorder="1" applyAlignment="1">
      <alignment horizontal="right" vertical="center"/>
    </xf>
    <xf numFmtId="38" fontId="55" fillId="4" borderId="27" xfId="8" quotePrefix="1" applyFont="1" applyFill="1" applyBorder="1" applyAlignment="1">
      <alignment horizontal="right" vertical="center"/>
    </xf>
    <xf numFmtId="38" fontId="55" fillId="4" borderId="81" xfId="8" quotePrefix="1" applyFont="1" applyFill="1" applyBorder="1" applyAlignment="1">
      <alignment horizontal="right" vertical="center"/>
    </xf>
    <xf numFmtId="38" fontId="55" fillId="4" borderId="81" xfId="8" applyFont="1" applyFill="1" applyBorder="1" applyAlignment="1">
      <alignment horizontal="right" vertical="center"/>
    </xf>
    <xf numFmtId="38" fontId="55" fillId="4" borderId="82" xfId="8" applyFont="1" applyFill="1" applyBorder="1" applyAlignment="1">
      <alignment horizontal="right" vertical="center"/>
    </xf>
    <xf numFmtId="0" fontId="14" fillId="0" borderId="0" xfId="0" applyFont="1" applyBorder="1"/>
    <xf numFmtId="0" fontId="13" fillId="0" borderId="136" xfId="0" applyFont="1" applyBorder="1"/>
    <xf numFmtId="0" fontId="13" fillId="0" borderId="215" xfId="0" applyNumberFormat="1" applyFont="1" applyBorder="1" applyAlignment="1">
      <alignment horizontal="center" vertical="center"/>
    </xf>
    <xf numFmtId="0" fontId="13" fillId="0" borderId="216" xfId="0" applyFont="1" applyBorder="1" applyAlignment="1">
      <alignment horizontal="distributed" vertical="center"/>
    </xf>
    <xf numFmtId="0" fontId="13" fillId="0" borderId="139" xfId="0" applyFont="1" applyBorder="1" applyAlignment="1">
      <alignment horizontal="distributed" vertical="center"/>
    </xf>
    <xf numFmtId="5" fontId="13" fillId="0" borderId="29" xfId="0" applyNumberFormat="1" applyFont="1" applyBorder="1" applyAlignment="1" applyProtection="1">
      <alignment horizontal="distributed" justifyLastLine="1"/>
    </xf>
    <xf numFmtId="38" fontId="13" fillId="0" borderId="217" xfId="1" applyFont="1" applyBorder="1" applyAlignment="1">
      <alignment horizontal="right"/>
    </xf>
    <xf numFmtId="38" fontId="13" fillId="0" borderId="148" xfId="1" applyFont="1" applyBorder="1" applyAlignment="1">
      <alignment horizontal="right"/>
    </xf>
    <xf numFmtId="5" fontId="13" fillId="0" borderId="29" xfId="0" applyNumberFormat="1" applyFont="1" applyFill="1" applyBorder="1" applyAlignment="1" applyProtection="1">
      <alignment horizontal="distributed" justifyLastLine="1"/>
    </xf>
    <xf numFmtId="38" fontId="13" fillId="0" borderId="217" xfId="1" applyFont="1" applyFill="1" applyBorder="1" applyAlignment="1">
      <alignment horizontal="right"/>
    </xf>
    <xf numFmtId="38" fontId="13" fillId="0" borderId="148" xfId="1" applyFont="1" applyFill="1" applyBorder="1" applyAlignment="1">
      <alignment horizontal="right"/>
    </xf>
    <xf numFmtId="5" fontId="13" fillId="0" borderId="201" xfId="0" applyNumberFormat="1" applyFont="1" applyFill="1" applyBorder="1" applyAlignment="1" applyProtection="1">
      <alignment horizontal="distributed" justifyLastLine="1"/>
    </xf>
    <xf numFmtId="38" fontId="13" fillId="0" borderId="218" xfId="1" applyFont="1" applyFill="1" applyBorder="1" applyAlignment="1">
      <alignment horizontal="right"/>
    </xf>
    <xf numFmtId="38" fontId="13" fillId="0" borderId="200" xfId="1" applyFont="1" applyFill="1" applyBorder="1" applyAlignment="1">
      <alignment horizontal="right"/>
    </xf>
    <xf numFmtId="38" fontId="13" fillId="0" borderId="2" xfId="1" applyFont="1" applyFill="1" applyBorder="1" applyAlignment="1">
      <alignment horizontal="right"/>
    </xf>
    <xf numFmtId="198" fontId="0" fillId="0" borderId="0" xfId="8" applyNumberFormat="1" applyFont="1" applyFill="1" applyBorder="1">
      <alignment vertical="center"/>
    </xf>
    <xf numFmtId="38" fontId="0" fillId="0" borderId="62" xfId="8" applyFont="1" applyFill="1" applyBorder="1">
      <alignment vertical="center"/>
    </xf>
    <xf numFmtId="198" fontId="0" fillId="0" borderId="62" xfId="8" applyNumberFormat="1" applyFont="1" applyFill="1" applyBorder="1">
      <alignment vertical="center"/>
    </xf>
    <xf numFmtId="197" fontId="0" fillId="0" borderId="62" xfId="8" applyNumberFormat="1" applyFont="1" applyFill="1" applyBorder="1">
      <alignment vertical="center"/>
    </xf>
    <xf numFmtId="198" fontId="0" fillId="0" borderId="0" xfId="8" applyNumberFormat="1" applyFont="1" applyFill="1">
      <alignment vertical="center"/>
    </xf>
    <xf numFmtId="38" fontId="0" fillId="0" borderId="12" xfId="8" applyFont="1" applyFill="1" applyBorder="1">
      <alignment vertical="center"/>
    </xf>
    <xf numFmtId="197" fontId="0" fillId="0" borderId="12" xfId="8" applyNumberFormat="1" applyFont="1" applyFill="1" applyBorder="1">
      <alignment vertical="center"/>
    </xf>
    <xf numFmtId="38" fontId="0" fillId="0" borderId="27" xfId="8" applyFont="1" applyFill="1" applyBorder="1">
      <alignment vertical="center"/>
    </xf>
    <xf numFmtId="197" fontId="0" fillId="0" borderId="0" xfId="8" applyNumberFormat="1" applyFont="1" applyFill="1">
      <alignment vertical="center"/>
    </xf>
    <xf numFmtId="38" fontId="0" fillId="0" borderId="64" xfId="8" applyFont="1" applyFill="1" applyBorder="1">
      <alignment vertical="center"/>
    </xf>
    <xf numFmtId="38" fontId="0" fillId="0" borderId="64" xfId="8" applyFont="1" applyFill="1" applyBorder="1" applyAlignment="1">
      <alignment vertical="center" shrinkToFit="1"/>
    </xf>
    <xf numFmtId="38" fontId="0" fillId="0" borderId="12" xfId="8" applyFont="1" applyFill="1" applyBorder="1" applyAlignment="1">
      <alignment vertical="center" shrinkToFit="1"/>
    </xf>
    <xf numFmtId="197" fontId="0" fillId="0" borderId="12" xfId="8" applyNumberFormat="1" applyFont="1" applyFill="1" applyBorder="1" applyAlignment="1">
      <alignment vertical="center" shrinkToFit="1"/>
    </xf>
    <xf numFmtId="38" fontId="0" fillId="0" borderId="35" xfId="8" applyFont="1" applyFill="1" applyBorder="1">
      <alignment vertical="center"/>
    </xf>
    <xf numFmtId="38" fontId="63" fillId="0" borderId="0" xfId="8" applyFont="1" applyFill="1" applyBorder="1" applyAlignment="1">
      <alignment vertical="center"/>
    </xf>
    <xf numFmtId="38" fontId="63" fillId="0" borderId="0" xfId="8" applyFont="1" applyFill="1" applyBorder="1">
      <alignment vertical="center"/>
    </xf>
    <xf numFmtId="197" fontId="63" fillId="0" borderId="0" xfId="8" applyNumberFormat="1" applyFont="1" applyFill="1" applyBorder="1">
      <alignment vertical="center"/>
    </xf>
    <xf numFmtId="38" fontId="63" fillId="0" borderId="62" xfId="8" applyFont="1" applyFill="1" applyBorder="1" applyAlignment="1">
      <alignment vertical="center"/>
    </xf>
    <xf numFmtId="38" fontId="63" fillId="0" borderId="62" xfId="8" applyFont="1" applyFill="1" applyBorder="1">
      <alignment vertical="center"/>
    </xf>
    <xf numFmtId="197" fontId="63" fillId="0" borderId="62" xfId="8" applyNumberFormat="1" applyFont="1" applyFill="1" applyBorder="1">
      <alignment vertical="center"/>
    </xf>
    <xf numFmtId="197" fontId="0" fillId="0" borderId="0" xfId="8" applyNumberFormat="1" applyFont="1" applyFill="1" applyBorder="1">
      <alignment vertical="center"/>
    </xf>
    <xf numFmtId="38" fontId="0" fillId="0" borderId="0" xfId="8" quotePrefix="1" applyFont="1" applyFill="1" applyBorder="1" applyAlignment="1">
      <alignment horizontal="right" vertical="center"/>
    </xf>
    <xf numFmtId="38" fontId="0" fillId="0" borderId="62" xfId="8" applyFont="1" applyFill="1" applyBorder="1" applyAlignment="1">
      <alignment vertical="center" shrinkToFit="1"/>
    </xf>
    <xf numFmtId="38" fontId="0" fillId="0" borderId="0" xfId="8" applyFont="1" applyFill="1" applyBorder="1" applyAlignment="1">
      <alignment vertical="center" shrinkToFit="1"/>
    </xf>
    <xf numFmtId="0" fontId="37" fillId="0" borderId="0" xfId="0" applyFont="1"/>
    <xf numFmtId="0" fontId="0" fillId="0" borderId="158" xfId="0" applyBorder="1"/>
    <xf numFmtId="0" fontId="0" fillId="0" borderId="31" xfId="0" applyBorder="1" applyAlignment="1">
      <alignment horizontal="centerContinuous"/>
    </xf>
    <xf numFmtId="0" fontId="0" fillId="0" borderId="5" xfId="0" applyBorder="1" applyAlignment="1">
      <alignment horizontal="left"/>
    </xf>
    <xf numFmtId="0" fontId="0" fillId="0" borderId="182" xfId="0" applyBorder="1" applyAlignment="1">
      <alignment horizontal="left"/>
    </xf>
    <xf numFmtId="0" fontId="0" fillId="0" borderId="5" xfId="0" applyBorder="1" applyAlignment="1">
      <alignment horizontal="centerContinuous"/>
    </xf>
    <xf numFmtId="0" fontId="0" fillId="0" borderId="201" xfId="0" applyBorder="1"/>
    <xf numFmtId="0" fontId="0" fillId="0" borderId="32" xfId="0" applyBorder="1"/>
    <xf numFmtId="0" fontId="0" fillId="0" borderId="22" xfId="0" applyBorder="1"/>
    <xf numFmtId="0" fontId="0" fillId="0" borderId="29" xfId="0" applyBorder="1" applyAlignment="1">
      <alignment horizontal="distributed"/>
    </xf>
    <xf numFmtId="182" fontId="0" fillId="0" borderId="0" xfId="0" applyNumberFormat="1" applyBorder="1"/>
    <xf numFmtId="202" fontId="0" fillId="0" borderId="0" xfId="0" applyNumberFormat="1" applyBorder="1"/>
    <xf numFmtId="182" fontId="0" fillId="0" borderId="27" xfId="0" applyNumberFormat="1" applyBorder="1"/>
    <xf numFmtId="182" fontId="0" fillId="0" borderId="27" xfId="1" applyNumberFormat="1" applyFont="1" applyBorder="1" applyAlignment="1">
      <alignment horizontal="right"/>
    </xf>
    <xf numFmtId="0" fontId="0" fillId="0" borderId="29" xfId="0" applyFill="1" applyBorder="1" applyAlignment="1">
      <alignment horizontal="distributed"/>
    </xf>
    <xf numFmtId="182" fontId="0" fillId="0" borderId="27" xfId="1" applyNumberFormat="1" applyFont="1" applyFill="1" applyBorder="1" applyAlignment="1">
      <alignment horizontal="right"/>
    </xf>
    <xf numFmtId="202" fontId="0" fillId="0" borderId="0" xfId="0" applyNumberFormat="1" applyFill="1" applyBorder="1"/>
    <xf numFmtId="182" fontId="6" fillId="0" borderId="25" xfId="1" applyNumberFormat="1" applyFont="1" applyFill="1" applyBorder="1" applyAlignment="1">
      <alignment horizontal="right"/>
    </xf>
    <xf numFmtId="182" fontId="6" fillId="0" borderId="27" xfId="1" applyNumberFormat="1" applyFont="1" applyFill="1" applyBorder="1" applyAlignment="1">
      <alignment horizontal="right"/>
    </xf>
    <xf numFmtId="182" fontId="44" fillId="0" borderId="27" xfId="1" applyNumberFormat="1" applyFont="1" applyFill="1" applyBorder="1" applyAlignment="1">
      <alignment horizontal="right"/>
    </xf>
    <xf numFmtId="0" fontId="0" fillId="0" borderId="29" xfId="0" applyFont="1" applyFill="1" applyBorder="1" applyAlignment="1">
      <alignment horizontal="distributed"/>
    </xf>
    <xf numFmtId="202" fontId="0" fillId="0" borderId="0" xfId="0" applyNumberFormat="1" applyFont="1" applyFill="1" applyBorder="1"/>
    <xf numFmtId="182" fontId="6" fillId="0" borderId="0" xfId="1" applyNumberFormat="1" applyFont="1" applyFill="1" applyBorder="1" applyAlignment="1">
      <alignment horizontal="right"/>
    </xf>
    <xf numFmtId="0" fontId="0" fillId="11" borderId="0" xfId="0" applyFill="1"/>
    <xf numFmtId="0" fontId="0" fillId="0" borderId="201" xfId="0" applyFont="1" applyFill="1" applyBorder="1" applyAlignment="1">
      <alignment horizontal="distributed"/>
    </xf>
    <xf numFmtId="182" fontId="6" fillId="0" borderId="30" xfId="1" applyNumberFormat="1" applyFont="1" applyFill="1" applyBorder="1" applyAlignment="1">
      <alignment horizontal="right"/>
    </xf>
    <xf numFmtId="182" fontId="0" fillId="0" borderId="23" xfId="1" applyNumberFormat="1" applyFont="1" applyFill="1" applyBorder="1" applyAlignment="1">
      <alignment horizontal="right"/>
    </xf>
    <xf numFmtId="0" fontId="0" fillId="11" borderId="25" xfId="0" applyFill="1" applyBorder="1"/>
    <xf numFmtId="0" fontId="64" fillId="0" borderId="0" xfId="0" applyFont="1" applyBorder="1"/>
    <xf numFmtId="38" fontId="0" fillId="0" borderId="32" xfId="1" applyFont="1" applyBorder="1" applyAlignment="1">
      <alignment horizontal="center" vertical="center"/>
    </xf>
    <xf numFmtId="38" fontId="0" fillId="0" borderId="2" xfId="1" applyFont="1" applyBorder="1" applyAlignment="1">
      <alignment horizontal="center" vertical="center"/>
    </xf>
    <xf numFmtId="0" fontId="0" fillId="0" borderId="29" xfId="0" applyBorder="1" applyAlignment="1">
      <alignment horizontal="distributed" vertical="center"/>
    </xf>
    <xf numFmtId="38" fontId="0" fillId="0" borderId="25" xfId="1" applyFont="1" applyBorder="1" applyAlignment="1">
      <alignment vertical="center"/>
    </xf>
    <xf numFmtId="38" fontId="0" fillId="0" borderId="0" xfId="1" applyFont="1" applyBorder="1" applyAlignment="1">
      <alignment vertical="center"/>
    </xf>
    <xf numFmtId="38" fontId="0" fillId="0" borderId="27" xfId="1" applyFont="1" applyBorder="1" applyAlignment="1">
      <alignment vertical="center"/>
    </xf>
    <xf numFmtId="38" fontId="0" fillId="0" borderId="26" xfId="1" applyFont="1" applyBorder="1" applyAlignment="1">
      <alignment vertical="center"/>
    </xf>
    <xf numFmtId="38" fontId="0" fillId="0" borderId="29" xfId="1" applyFont="1" applyBorder="1" applyAlignment="1">
      <alignment vertical="center"/>
    </xf>
    <xf numFmtId="0" fontId="0" fillId="0" borderId="29" xfId="0" applyFill="1" applyBorder="1" applyAlignment="1">
      <alignment horizontal="distributed" vertical="center"/>
    </xf>
    <xf numFmtId="38" fontId="0" fillId="0" borderId="27" xfId="1" applyFont="1" applyFill="1" applyBorder="1" applyAlignment="1">
      <alignment vertical="center"/>
    </xf>
    <xf numFmtId="38" fontId="0" fillId="0" borderId="0" xfId="1" applyFont="1" applyFill="1" applyBorder="1" applyAlignment="1">
      <alignment vertical="center"/>
    </xf>
    <xf numFmtId="38" fontId="0" fillId="0" borderId="26" xfId="1" applyFont="1" applyFill="1" applyBorder="1" applyAlignment="1">
      <alignment vertical="center"/>
    </xf>
    <xf numFmtId="38" fontId="0" fillId="0" borderId="29" xfId="1" applyFont="1" applyFill="1" applyBorder="1" applyAlignment="1">
      <alignment vertical="center"/>
    </xf>
    <xf numFmtId="0" fontId="0" fillId="0" borderId="25" xfId="0" applyFill="1" applyBorder="1" applyAlignment="1">
      <alignment horizontal="distributed" vertical="center"/>
    </xf>
    <xf numFmtId="38" fontId="6" fillId="0" borderId="27" xfId="1" applyFont="1" applyFill="1" applyBorder="1" applyAlignment="1">
      <alignment vertical="center"/>
    </xf>
    <xf numFmtId="38" fontId="6" fillId="0" borderId="0" xfId="1" applyFont="1" applyFill="1" applyBorder="1" applyAlignment="1">
      <alignment vertical="center"/>
    </xf>
    <xf numFmtId="38" fontId="6" fillId="0" borderId="26" xfId="1" applyFont="1" applyFill="1" applyBorder="1" applyAlignment="1">
      <alignment vertical="center"/>
    </xf>
    <xf numFmtId="38" fontId="6" fillId="0" borderId="29" xfId="1" applyFont="1" applyFill="1" applyBorder="1" applyAlignment="1">
      <alignment vertical="center"/>
    </xf>
    <xf numFmtId="38" fontId="6" fillId="4" borderId="27" xfId="1" applyFont="1" applyFill="1" applyBorder="1" applyAlignment="1">
      <alignment vertical="center"/>
    </xf>
    <xf numFmtId="38" fontId="6" fillId="4" borderId="26" xfId="1" applyFont="1" applyFill="1" applyBorder="1" applyAlignment="1">
      <alignment vertical="center"/>
    </xf>
    <xf numFmtId="38" fontId="0" fillId="0" borderId="27" xfId="1" applyFont="1" applyFill="1" applyBorder="1" applyAlignment="1">
      <alignment horizontal="right"/>
    </xf>
    <xf numFmtId="38" fontId="0" fillId="0" borderId="29" xfId="1" applyFont="1" applyFill="1" applyBorder="1" applyAlignment="1">
      <alignment horizontal="right"/>
    </xf>
    <xf numFmtId="38" fontId="6" fillId="0" borderId="27" xfId="1" applyFont="1" applyFill="1" applyBorder="1" applyAlignment="1">
      <alignment horizontal="right"/>
    </xf>
    <xf numFmtId="38" fontId="6" fillId="0" borderId="29" xfId="1" applyFont="1" applyFill="1" applyBorder="1" applyAlignment="1">
      <alignment horizontal="right"/>
    </xf>
    <xf numFmtId="0" fontId="0" fillId="0" borderId="29" xfId="0" applyFont="1" applyFill="1" applyBorder="1" applyAlignment="1">
      <alignment horizontal="distributed" vertical="center"/>
    </xf>
    <xf numFmtId="38" fontId="0" fillId="0" borderId="25" xfId="1" applyFont="1" applyFill="1" applyBorder="1" applyAlignment="1">
      <alignment vertical="center"/>
    </xf>
    <xf numFmtId="0" fontId="0" fillId="0" borderId="25" xfId="0" applyFont="1" applyFill="1" applyBorder="1" applyAlignment="1">
      <alignment horizontal="distributed" vertical="center"/>
    </xf>
    <xf numFmtId="0" fontId="0" fillId="0" borderId="0" xfId="0" applyFill="1" applyBorder="1" applyAlignment="1">
      <alignment horizontal="center" vertical="center"/>
    </xf>
    <xf numFmtId="0" fontId="0" fillId="0" borderId="0" xfId="0" applyFont="1" applyFill="1" applyBorder="1" applyAlignment="1">
      <alignment horizontal="distributed" vertical="center"/>
    </xf>
    <xf numFmtId="38" fontId="0" fillId="0" borderId="30" xfId="1" applyFont="1" applyFill="1" applyBorder="1" applyAlignment="1">
      <alignment vertical="center"/>
    </xf>
    <xf numFmtId="38" fontId="0" fillId="0" borderId="23" xfId="1" applyFont="1" applyFill="1" applyBorder="1" applyAlignment="1">
      <alignment vertical="center"/>
    </xf>
    <xf numFmtId="38" fontId="0" fillId="0" borderId="2" xfId="1" applyFont="1" applyFill="1" applyBorder="1" applyAlignment="1">
      <alignment vertical="center"/>
    </xf>
    <xf numFmtId="38" fontId="0" fillId="0" borderId="23" xfId="1" applyFont="1" applyFill="1" applyBorder="1" applyAlignment="1">
      <alignment horizontal="right"/>
    </xf>
    <xf numFmtId="38" fontId="0" fillId="0" borderId="201" xfId="1" applyFont="1" applyFill="1" applyBorder="1" applyAlignment="1">
      <alignment horizontal="right"/>
    </xf>
    <xf numFmtId="0" fontId="0" fillId="0" borderId="30" xfId="0" applyFont="1" applyFill="1" applyBorder="1" applyAlignment="1">
      <alignment horizontal="distributed" vertical="center"/>
    </xf>
    <xf numFmtId="0" fontId="0" fillId="0" borderId="139" xfId="0" applyBorder="1"/>
    <xf numFmtId="38" fontId="27" fillId="0" borderId="0" xfId="1" applyFont="1"/>
    <xf numFmtId="38" fontId="0" fillId="0" borderId="139" xfId="1" applyFont="1" applyBorder="1"/>
    <xf numFmtId="0" fontId="0" fillId="0" borderId="20" xfId="0" applyBorder="1" applyAlignment="1">
      <alignment horizontal="center" vertical="center"/>
    </xf>
    <xf numFmtId="38" fontId="0" fillId="0" borderId="22" xfId="1" applyFont="1" applyBorder="1" applyAlignment="1">
      <alignment horizontal="center" vertical="center"/>
    </xf>
    <xf numFmtId="38" fontId="0" fillId="0" borderId="201" xfId="1" applyFont="1" applyBorder="1" applyAlignment="1">
      <alignment horizontal="center" vertical="center"/>
    </xf>
    <xf numFmtId="38" fontId="0" fillId="0" borderId="0" xfId="1" applyFont="1" applyBorder="1" applyAlignment="1">
      <alignment horizontal="right" vertical="center"/>
    </xf>
    <xf numFmtId="38" fontId="0" fillId="0" borderId="27" xfId="1" applyFont="1" applyBorder="1" applyAlignment="1">
      <alignment horizontal="right" vertical="center"/>
    </xf>
    <xf numFmtId="38" fontId="0" fillId="0" borderId="29" xfId="1" applyFont="1" applyBorder="1" applyAlignment="1">
      <alignment horizontal="right" vertical="center"/>
    </xf>
    <xf numFmtId="38" fontId="0" fillId="0" borderId="27" xfId="1" applyFont="1" applyFill="1" applyBorder="1" applyAlignment="1">
      <alignment horizontal="right" vertical="center"/>
    </xf>
    <xf numFmtId="38" fontId="0" fillId="0" borderId="29" xfId="1" applyFont="1" applyFill="1" applyBorder="1" applyAlignment="1">
      <alignment horizontal="right" vertical="center"/>
    </xf>
    <xf numFmtId="38" fontId="6" fillId="0" borderId="27" xfId="1" applyFont="1" applyFill="1" applyBorder="1" applyAlignment="1">
      <alignment horizontal="right" vertical="center"/>
    </xf>
    <xf numFmtId="38" fontId="6" fillId="0" borderId="29" xfId="1" applyFont="1" applyFill="1" applyBorder="1" applyAlignment="1">
      <alignment horizontal="right" vertical="center"/>
    </xf>
    <xf numFmtId="38" fontId="6" fillId="4" borderId="0" xfId="1" applyFont="1" applyFill="1" applyBorder="1" applyAlignment="1">
      <alignment horizontal="right" vertical="center"/>
    </xf>
    <xf numFmtId="38" fontId="0" fillId="0" borderId="25" xfId="1" applyFont="1" applyFill="1" applyBorder="1" applyAlignment="1">
      <alignment horizontal="right" vertical="center"/>
    </xf>
    <xf numFmtId="0" fontId="0" fillId="0" borderId="0" xfId="0" applyFill="1" applyAlignment="1">
      <alignment vertical="center"/>
    </xf>
    <xf numFmtId="0" fontId="0" fillId="0" borderId="201" xfId="0" applyFont="1" applyFill="1" applyBorder="1" applyAlignment="1">
      <alignment horizontal="distributed" vertical="center"/>
    </xf>
    <xf numFmtId="38" fontId="0" fillId="0" borderId="32" xfId="1" applyFont="1" applyFill="1" applyBorder="1" applyAlignment="1">
      <alignment vertical="center"/>
    </xf>
    <xf numFmtId="0" fontId="0" fillId="0" borderId="0" xfId="0" applyFill="1" applyBorder="1" applyAlignment="1">
      <alignment horizontal="distributed" vertical="center"/>
    </xf>
    <xf numFmtId="38" fontId="0" fillId="0" borderId="31" xfId="1" applyFont="1" applyFill="1" applyBorder="1" applyAlignment="1">
      <alignment vertical="center"/>
    </xf>
    <xf numFmtId="38" fontId="0" fillId="0" borderId="31" xfId="1" applyFont="1" applyFill="1" applyBorder="1" applyAlignment="1">
      <alignment horizontal="right"/>
    </xf>
    <xf numFmtId="38" fontId="9" fillId="0" borderId="1" xfId="1" applyFont="1" applyFill="1" applyBorder="1" applyAlignment="1">
      <alignment vertical="center"/>
    </xf>
    <xf numFmtId="199" fontId="9" fillId="0" borderId="1" xfId="1" applyNumberFormat="1" applyFont="1" applyFill="1" applyBorder="1" applyAlignment="1">
      <alignment vertical="center"/>
    </xf>
    <xf numFmtId="185" fontId="9" fillId="0" borderId="1" xfId="1" applyNumberFormat="1" applyFont="1" applyFill="1" applyBorder="1" applyAlignment="1">
      <alignment vertical="center"/>
    </xf>
    <xf numFmtId="38" fontId="9" fillId="0" borderId="1" xfId="21" applyNumberFormat="1" applyFont="1" applyFill="1" applyBorder="1" applyAlignment="1" applyProtection="1">
      <alignment vertical="center"/>
    </xf>
    <xf numFmtId="38" fontId="9" fillId="0" borderId="14" xfId="1" applyFont="1" applyFill="1" applyBorder="1" applyAlignment="1">
      <alignment vertical="center"/>
    </xf>
    <xf numFmtId="38" fontId="9" fillId="0" borderId="221" xfId="1" applyFont="1" applyFill="1" applyBorder="1" applyAlignment="1">
      <alignment vertical="center"/>
    </xf>
    <xf numFmtId="38" fontId="9" fillId="0" borderId="222" xfId="1" applyFont="1" applyFill="1" applyBorder="1" applyAlignment="1">
      <alignment vertical="center"/>
    </xf>
    <xf numFmtId="38" fontId="9" fillId="0" borderId="36" xfId="1" applyFont="1" applyFill="1" applyBorder="1" applyAlignment="1">
      <alignment vertical="center"/>
    </xf>
    <xf numFmtId="38" fontId="10" fillId="0" borderId="0" xfId="8" applyFont="1" applyBorder="1">
      <alignment vertical="center"/>
    </xf>
    <xf numFmtId="38" fontId="10" fillId="0" borderId="27" xfId="8" applyFont="1" applyBorder="1">
      <alignment vertical="center"/>
    </xf>
    <xf numFmtId="38" fontId="10" fillId="0" borderId="0" xfId="8" applyFont="1" applyFill="1" applyBorder="1">
      <alignment vertical="center"/>
    </xf>
    <xf numFmtId="38" fontId="10" fillId="0" borderId="27" xfId="8" applyFont="1" applyFill="1" applyBorder="1">
      <alignment vertical="center"/>
    </xf>
    <xf numFmtId="38" fontId="10" fillId="0" borderId="2" xfId="8" applyFont="1" applyFill="1" applyBorder="1">
      <alignment vertical="center"/>
    </xf>
    <xf numFmtId="38" fontId="10" fillId="0" borderId="23" xfId="8" applyFont="1" applyFill="1" applyBorder="1">
      <alignment vertical="center"/>
    </xf>
    <xf numFmtId="38" fontId="10" fillId="0" borderId="0" xfId="8" applyFont="1" applyBorder="1" applyAlignment="1"/>
    <xf numFmtId="38" fontId="10" fillId="0" borderId="0" xfId="8" applyFont="1" applyFill="1" applyBorder="1" applyAlignment="1"/>
    <xf numFmtId="38" fontId="10" fillId="0" borderId="30" xfId="8" applyFont="1" applyFill="1" applyBorder="1">
      <alignment vertical="center"/>
    </xf>
    <xf numFmtId="0" fontId="10" fillId="0" borderId="2" xfId="0" applyFont="1" applyBorder="1" applyAlignment="1"/>
    <xf numFmtId="0" fontId="13" fillId="0" borderId="223" xfId="0" applyFont="1" applyBorder="1" applyAlignment="1">
      <alignment horizontal="distributed" vertical="center"/>
    </xf>
    <xf numFmtId="0" fontId="13" fillId="0" borderId="61" xfId="0" applyFont="1" applyBorder="1" applyAlignment="1">
      <alignment horizontal="distributed" vertical="center"/>
    </xf>
    <xf numFmtId="0" fontId="13" fillId="0" borderId="196" xfId="0" applyFont="1" applyBorder="1" applyAlignment="1">
      <alignment horizontal="distributed" vertical="center"/>
    </xf>
    <xf numFmtId="0" fontId="13" fillId="0" borderId="182" xfId="0" applyFont="1" applyBorder="1" applyAlignment="1">
      <alignment horizontal="distributed" vertical="center"/>
    </xf>
    <xf numFmtId="0" fontId="13" fillId="0" borderId="29" xfId="0" applyFont="1" applyBorder="1" applyAlignment="1">
      <alignment vertical="center"/>
    </xf>
    <xf numFmtId="0" fontId="13" fillId="0" borderId="217" xfId="0" applyFont="1" applyBorder="1" applyAlignment="1">
      <alignment horizontal="distributed" vertical="center"/>
    </xf>
    <xf numFmtId="0" fontId="13" fillId="0" borderId="26" xfId="0" applyFont="1" applyBorder="1" applyAlignment="1">
      <alignment horizontal="distributed" vertical="center"/>
    </xf>
    <xf numFmtId="0" fontId="13" fillId="0" borderId="28" xfId="0" applyFont="1" applyBorder="1" applyAlignment="1">
      <alignment horizontal="distributed" vertical="center"/>
    </xf>
    <xf numFmtId="0" fontId="13" fillId="0" borderId="27" xfId="0" applyFont="1" applyBorder="1" applyAlignment="1">
      <alignment horizontal="distributed" vertical="center"/>
    </xf>
    <xf numFmtId="0" fontId="13" fillId="0" borderId="218" xfId="0" applyFont="1" applyBorder="1" applyAlignment="1">
      <alignment horizontal="distributed" vertical="center"/>
    </xf>
    <xf numFmtId="0" fontId="13" fillId="0" borderId="32" xfId="0" applyFont="1" applyBorder="1" applyAlignment="1">
      <alignment horizontal="distributed" vertical="center"/>
    </xf>
    <xf numFmtId="0" fontId="13" fillId="0" borderId="22" xfId="0" applyFont="1" applyBorder="1" applyAlignment="1">
      <alignment horizontal="distributed" vertical="center"/>
    </xf>
    <xf numFmtId="0" fontId="13" fillId="0" borderId="23" xfId="0" applyFont="1" applyBorder="1" applyAlignment="1">
      <alignment horizontal="distributed" vertical="center"/>
    </xf>
    <xf numFmtId="0" fontId="13" fillId="0" borderId="29" xfId="0" applyFont="1" applyBorder="1" applyAlignment="1">
      <alignment horizontal="distributed"/>
    </xf>
    <xf numFmtId="182" fontId="10" fillId="0" borderId="217" xfId="0" applyNumberFormat="1" applyFont="1" applyBorder="1" applyAlignment="1">
      <alignment horizontal="right" shrinkToFit="1"/>
    </xf>
    <xf numFmtId="182" fontId="10" fillId="0" borderId="0" xfId="1" applyNumberFormat="1" applyFont="1" applyBorder="1" applyAlignment="1">
      <alignment horizontal="right"/>
    </xf>
    <xf numFmtId="182" fontId="10" fillId="0" borderId="0" xfId="0" applyNumberFormat="1" applyFont="1" applyFill="1" applyBorder="1" applyAlignment="1">
      <alignment horizontal="right" shrinkToFit="1"/>
    </xf>
    <xf numFmtId="0" fontId="13" fillId="0" borderId="29" xfId="0" applyFont="1" applyFill="1" applyBorder="1" applyAlignment="1">
      <alignment horizontal="distributed"/>
    </xf>
    <xf numFmtId="182" fontId="10" fillId="0" borderId="0" xfId="1" applyNumberFormat="1" applyFont="1" applyFill="1" applyBorder="1" applyAlignment="1">
      <alignment horizontal="right"/>
    </xf>
    <xf numFmtId="0" fontId="13" fillId="0" borderId="29" xfId="0" applyFont="1" applyBorder="1" applyAlignment="1">
      <alignment horizontal="distributed" shrinkToFit="1"/>
    </xf>
    <xf numFmtId="182" fontId="10" fillId="0" borderId="0" xfId="0" applyNumberFormat="1" applyFont="1" applyBorder="1" applyAlignment="1">
      <alignment horizontal="right" shrinkToFit="1"/>
    </xf>
    <xf numFmtId="182" fontId="10" fillId="0" borderId="217" xfId="0" applyNumberFormat="1" applyFont="1" applyFill="1" applyBorder="1" applyAlignment="1">
      <alignment horizontal="right" shrinkToFit="1"/>
    </xf>
    <xf numFmtId="182" fontId="10" fillId="4" borderId="217" xfId="0" applyNumberFormat="1" applyFont="1" applyFill="1" applyBorder="1" applyAlignment="1">
      <alignment horizontal="right" shrinkToFit="1"/>
    </xf>
    <xf numFmtId="182" fontId="10" fillId="4" borderId="0" xfId="0" applyNumberFormat="1" applyFont="1" applyFill="1" applyBorder="1" applyAlignment="1">
      <alignment horizontal="right" shrinkToFit="1"/>
    </xf>
    <xf numFmtId="0" fontId="13" fillId="0" borderId="29" xfId="0" applyFont="1" applyFill="1" applyBorder="1" applyAlignment="1">
      <alignment horizontal="distributed" shrinkToFit="1"/>
    </xf>
    <xf numFmtId="0" fontId="13" fillId="0" borderId="201" xfId="0" applyFont="1" applyFill="1" applyBorder="1" applyAlignment="1">
      <alignment horizontal="distributed" shrinkToFit="1"/>
    </xf>
    <xf numFmtId="182" fontId="10" fillId="0" borderId="218" xfId="0" applyNumberFormat="1" applyFont="1" applyFill="1" applyBorder="1" applyAlignment="1">
      <alignment horizontal="right" shrinkToFit="1"/>
    </xf>
    <xf numFmtId="182" fontId="10" fillId="0" borderId="2" xfId="0" applyNumberFormat="1" applyFont="1" applyFill="1" applyBorder="1" applyAlignment="1">
      <alignment horizontal="right" shrinkToFit="1"/>
    </xf>
    <xf numFmtId="38" fontId="6" fillId="0" borderId="0" xfId="0" applyNumberFormat="1" applyFont="1"/>
    <xf numFmtId="38" fontId="0" fillId="0" borderId="1" xfId="1" applyFont="1" applyBorder="1" applyAlignment="1">
      <alignment horizontal="right"/>
    </xf>
    <xf numFmtId="38" fontId="0" fillId="0" borderId="1" xfId="1" applyFont="1" applyBorder="1" applyAlignment="1">
      <alignment horizontal="right" vertical="center"/>
    </xf>
    <xf numFmtId="180" fontId="0" fillId="0" borderId="1" xfId="0" applyNumberFormat="1" applyBorder="1" applyAlignment="1">
      <alignment horizontal="right" vertical="center"/>
    </xf>
    <xf numFmtId="38" fontId="13" fillId="0" borderId="1" xfId="1" applyFont="1" applyFill="1" applyBorder="1" applyAlignment="1">
      <alignment vertical="center"/>
    </xf>
    <xf numFmtId="182" fontId="13" fillId="0" borderId="1" xfId="0" applyNumberFormat="1" applyFont="1" applyFill="1" applyBorder="1" applyAlignment="1">
      <alignment vertical="center"/>
    </xf>
    <xf numFmtId="0" fontId="0" fillId="0" borderId="1" xfId="0" applyBorder="1" applyAlignment="1">
      <alignment horizontal="center"/>
    </xf>
    <xf numFmtId="0" fontId="0" fillId="0" borderId="64" xfId="0" applyBorder="1" applyAlignment="1">
      <alignment vertical="center"/>
    </xf>
    <xf numFmtId="0" fontId="9" fillId="0" borderId="0" xfId="0" applyFont="1" applyAlignment="1">
      <alignment horizontal="left"/>
    </xf>
    <xf numFmtId="0" fontId="12"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0" fillId="0" borderId="0" xfId="0" applyAlignment="1">
      <alignment horizontal="center"/>
    </xf>
    <xf numFmtId="0" fontId="0" fillId="0" borderId="0" xfId="0" applyAlignment="1">
      <alignment horizontal="left" vertical="center"/>
    </xf>
    <xf numFmtId="176" fontId="9" fillId="0" borderId="0" xfId="0" applyNumberFormat="1" applyFont="1" applyAlignment="1">
      <alignment horizontal="center" vertical="center"/>
    </xf>
    <xf numFmtId="0" fontId="0" fillId="0" borderId="0" xfId="0" applyAlignment="1">
      <alignment horizontal="right"/>
    </xf>
    <xf numFmtId="0" fontId="20" fillId="0" borderId="28" xfId="0" applyFont="1" applyFill="1" applyBorder="1" applyAlignment="1">
      <alignment horizontal="center"/>
    </xf>
    <xf numFmtId="0" fontId="0" fillId="0" borderId="0" xfId="0" applyAlignment="1"/>
    <xf numFmtId="0" fontId="0" fillId="0" borderId="0" xfId="0"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11" fillId="0" borderId="0" xfId="0" applyFont="1" applyAlignment="1">
      <alignment horizontal="right" vertical="center" wrapText="1"/>
    </xf>
    <xf numFmtId="0" fontId="0" fillId="0" borderId="0" xfId="0" applyAlignment="1">
      <alignment horizontal="center"/>
    </xf>
    <xf numFmtId="0" fontId="0" fillId="0" borderId="0" xfId="0" applyAlignment="1">
      <alignment horizontal="right"/>
    </xf>
    <xf numFmtId="0" fontId="0" fillId="0" borderId="0" xfId="0" applyAlignment="1">
      <alignment horizontal="left" vertical="center" wrapText="1"/>
    </xf>
    <xf numFmtId="0" fontId="0" fillId="0" borderId="0" xfId="0" applyBorder="1" applyAlignment="1"/>
    <xf numFmtId="0" fontId="0" fillId="0" borderId="0" xfId="0" applyBorder="1" applyAlignment="1">
      <alignment horizontal="right"/>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0" xfId="0" applyFill="1" applyBorder="1" applyAlignment="1"/>
    <xf numFmtId="0" fontId="0" fillId="0" borderId="0" xfId="0" applyAlignment="1"/>
    <xf numFmtId="0" fontId="18" fillId="0" borderId="0" xfId="0" applyFont="1" applyAlignment="1">
      <alignment horizontal="left" shrinkToFit="1"/>
    </xf>
    <xf numFmtId="0" fontId="0" fillId="0" borderId="77" xfId="0" applyBorder="1" applyAlignment="1">
      <alignment horizontal="center" vertical="center"/>
    </xf>
    <xf numFmtId="0" fontId="13" fillId="0" borderId="0" xfId="0" applyFont="1" applyBorder="1" applyAlignment="1">
      <alignment horizontal="right"/>
    </xf>
    <xf numFmtId="0" fontId="0" fillId="0" borderId="62" xfId="0" applyBorder="1" applyAlignment="1">
      <alignment horizontal="center" vertical="center"/>
    </xf>
    <xf numFmtId="0" fontId="0" fillId="4" borderId="36" xfId="0" applyFont="1" applyFill="1" applyBorder="1" applyAlignment="1">
      <alignment horizontal="center" vertical="center"/>
    </xf>
    <xf numFmtId="0" fontId="19" fillId="4" borderId="0" xfId="0" applyFont="1" applyFill="1" applyBorder="1" applyAlignment="1">
      <alignment horizontal="right"/>
    </xf>
    <xf numFmtId="38" fontId="0" fillId="4" borderId="35" xfId="1" applyFont="1" applyFill="1" applyBorder="1" applyAlignment="1">
      <alignment horizontal="center"/>
    </xf>
    <xf numFmtId="38" fontId="0" fillId="4" borderId="27" xfId="1" applyFont="1" applyFill="1" applyBorder="1" applyAlignment="1">
      <alignment horizontal="center"/>
    </xf>
    <xf numFmtId="38" fontId="0" fillId="4" borderId="0" xfId="1" applyFont="1" applyFill="1" applyBorder="1" applyAlignment="1">
      <alignment horizontal="center"/>
    </xf>
    <xf numFmtId="0" fontId="0" fillId="4" borderId="64" xfId="0" applyFill="1" applyBorder="1" applyAlignment="1">
      <alignment horizontal="center" vertical="center"/>
    </xf>
    <xf numFmtId="0" fontId="0" fillId="4" borderId="12" xfId="0" applyFill="1" applyBorder="1" applyAlignment="1">
      <alignment horizontal="center" vertical="center"/>
    </xf>
    <xf numFmtId="0" fontId="13" fillId="0" borderId="64" xfId="0" applyFont="1" applyBorder="1" applyAlignment="1">
      <alignment horizontal="center" vertical="center"/>
    </xf>
    <xf numFmtId="0" fontId="0" fillId="0" borderId="0" xfId="0" applyBorder="1" applyAlignment="1">
      <alignment horizontal="center" vertical="center"/>
    </xf>
    <xf numFmtId="176" fontId="13" fillId="0" borderId="0" xfId="0" applyNumberFormat="1" applyFont="1" applyAlignment="1"/>
    <xf numFmtId="176" fontId="10" fillId="0" borderId="0" xfId="0" applyNumberFormat="1" applyFont="1" applyAlignment="1"/>
    <xf numFmtId="180" fontId="0" fillId="0" borderId="2" xfId="0" applyNumberFormat="1" applyBorder="1"/>
    <xf numFmtId="179" fontId="0" fillId="0" borderId="2" xfId="0" applyNumberFormat="1" applyBorder="1"/>
    <xf numFmtId="180" fontId="0" fillId="0" borderId="0" xfId="0" applyNumberFormat="1" applyBorder="1"/>
    <xf numFmtId="179" fontId="14" fillId="0" borderId="0" xfId="0" applyNumberFormat="1" applyFont="1" applyBorder="1"/>
    <xf numFmtId="203" fontId="14" fillId="0" borderId="0" xfId="0" applyNumberFormat="1" applyFont="1" applyBorder="1" applyAlignment="1">
      <alignment horizontal="center"/>
    </xf>
    <xf numFmtId="181" fontId="13" fillId="0" borderId="31" xfId="1" applyNumberFormat="1" applyFont="1" applyBorder="1" applyAlignment="1">
      <alignment horizontal="right" vertical="center"/>
    </xf>
    <xf numFmtId="181" fontId="13" fillId="0" borderId="0" xfId="0" applyNumberFormat="1" applyFont="1" applyBorder="1" applyAlignment="1">
      <alignment horizontal="right" vertical="center"/>
    </xf>
    <xf numFmtId="3" fontId="13" fillId="0" borderId="31" xfId="0" applyNumberFormat="1" applyFont="1" applyBorder="1" applyAlignment="1">
      <alignment vertical="center"/>
    </xf>
    <xf numFmtId="181" fontId="13" fillId="0" borderId="31" xfId="0" applyNumberFormat="1" applyFont="1" applyBorder="1" applyAlignment="1">
      <alignment vertical="center"/>
    </xf>
    <xf numFmtId="0" fontId="72" fillId="0" borderId="0" xfId="23" applyAlignment="1">
      <alignment vertical="center"/>
    </xf>
    <xf numFmtId="0" fontId="0" fillId="0" borderId="0" xfId="0" applyAlignment="1">
      <alignment horizontal="center"/>
    </xf>
    <xf numFmtId="0" fontId="0" fillId="0" borderId="0" xfId="0" applyAlignment="1">
      <alignment horizontal="right"/>
    </xf>
    <xf numFmtId="0" fontId="0" fillId="0" borderId="0" xfId="0" applyBorder="1" applyAlignment="1"/>
    <xf numFmtId="0" fontId="0" fillId="0" borderId="0" xfId="0" applyBorder="1" applyAlignment="1">
      <alignment horizontal="right"/>
    </xf>
    <xf numFmtId="0" fontId="13" fillId="0" borderId="77" xfId="0" applyFont="1" applyBorder="1" applyAlignment="1">
      <alignment horizontal="center" vertical="center"/>
    </xf>
    <xf numFmtId="38" fontId="0" fillId="4" borderId="27" xfId="1" applyFont="1" applyFill="1" applyBorder="1" applyAlignment="1">
      <alignment horizontal="center"/>
    </xf>
    <xf numFmtId="38" fontId="0" fillId="4" borderId="0" xfId="1" applyFont="1" applyFill="1" applyBorder="1" applyAlignment="1">
      <alignment horizontal="center"/>
    </xf>
    <xf numFmtId="38" fontId="0" fillId="4" borderId="35" xfId="1" applyFont="1" applyFill="1" applyBorder="1" applyAlignment="1">
      <alignment horizontal="center"/>
    </xf>
    <xf numFmtId="38" fontId="0" fillId="4" borderId="62" xfId="1" applyFont="1" applyFill="1" applyBorder="1" applyAlignment="1">
      <alignment horizontal="center"/>
    </xf>
    <xf numFmtId="0" fontId="0" fillId="4" borderId="62" xfId="0" applyFill="1" applyBorder="1" applyAlignment="1">
      <alignment horizontal="right" shrinkToFit="1"/>
    </xf>
    <xf numFmtId="177" fontId="13" fillId="4" borderId="13" xfId="0" applyNumberFormat="1" applyFont="1" applyFill="1" applyBorder="1" applyAlignment="1">
      <alignment horizontal="center" vertical="center"/>
    </xf>
    <xf numFmtId="182" fontId="13" fillId="4" borderId="27" xfId="0" applyNumberFormat="1" applyFont="1" applyFill="1" applyBorder="1" applyAlignment="1"/>
    <xf numFmtId="0" fontId="10" fillId="4" borderId="0" xfId="0" applyFont="1" applyFill="1" applyBorder="1" applyAlignment="1">
      <alignment horizontal="left"/>
    </xf>
    <xf numFmtId="0" fontId="0" fillId="4" borderId="0" xfId="0" applyFill="1" applyAlignment="1">
      <alignment shrinkToFit="1"/>
    </xf>
    <xf numFmtId="0" fontId="10" fillId="4" borderId="0" xfId="0" applyFont="1" applyFill="1" applyBorder="1" applyAlignment="1">
      <alignment horizontal="right" vertical="center" shrinkToFit="1"/>
    </xf>
    <xf numFmtId="0" fontId="19" fillId="0" borderId="0" xfId="0" applyFont="1" applyFill="1" applyBorder="1" applyAlignment="1">
      <alignment horizontal="left" wrapText="1"/>
    </xf>
    <xf numFmtId="0" fontId="0" fillId="0" borderId="2" xfId="0" applyBorder="1" applyAlignment="1">
      <alignment horizontal="right"/>
    </xf>
    <xf numFmtId="38" fontId="6" fillId="0" borderId="0" xfId="8" applyFont="1" applyFill="1" applyBorder="1" applyAlignment="1">
      <alignment horizontal="center" vertical="center"/>
    </xf>
    <xf numFmtId="38" fontId="0" fillId="0" borderId="0" xfId="1" applyFont="1" applyAlignment="1">
      <alignment horizontal="center"/>
    </xf>
    <xf numFmtId="0" fontId="11" fillId="0" borderId="38" xfId="0" applyFont="1" applyBorder="1" applyAlignment="1">
      <alignment horizontal="center" vertical="center"/>
    </xf>
    <xf numFmtId="38" fontId="13" fillId="0" borderId="38" xfId="1" applyFont="1" applyBorder="1" applyAlignment="1">
      <alignment vertical="center"/>
    </xf>
    <xf numFmtId="38" fontId="13" fillId="0" borderId="225" xfId="1" applyFont="1" applyFill="1" applyBorder="1" applyAlignment="1">
      <alignment vertical="center"/>
    </xf>
    <xf numFmtId="190" fontId="13" fillId="0" borderId="48" xfId="1" applyNumberFormat="1" applyFont="1" applyFill="1" applyBorder="1" applyAlignment="1">
      <alignment vertical="center"/>
    </xf>
    <xf numFmtId="190" fontId="13" fillId="0" borderId="226" xfId="1" applyNumberFormat="1" applyFont="1" applyFill="1" applyBorder="1" applyAlignment="1">
      <alignment vertical="center"/>
    </xf>
    <xf numFmtId="182" fontId="13" fillId="0" borderId="55" xfId="0" applyNumberFormat="1" applyFont="1" applyFill="1" applyBorder="1" applyAlignment="1">
      <alignment vertical="center"/>
    </xf>
    <xf numFmtId="180" fontId="13" fillId="0" borderId="226" xfId="0" applyNumberFormat="1" applyFont="1" applyFill="1" applyBorder="1" applyAlignment="1">
      <alignment vertical="center"/>
    </xf>
    <xf numFmtId="0" fontId="18" fillId="4" borderId="0" xfId="0" applyFont="1" applyFill="1" applyAlignment="1">
      <alignment vertical="center"/>
    </xf>
    <xf numFmtId="0" fontId="0" fillId="4" borderId="0" xfId="0" applyFill="1" applyAlignment="1">
      <alignment horizontal="right" vertical="center"/>
    </xf>
    <xf numFmtId="0" fontId="0" fillId="4" borderId="14" xfId="0" applyFill="1" applyBorder="1" applyAlignment="1">
      <alignment horizontal="right" vertical="center"/>
    </xf>
    <xf numFmtId="0" fontId="0" fillId="4" borderId="36" xfId="0" applyFill="1" applyBorder="1" applyAlignment="1">
      <alignment vertical="center"/>
    </xf>
    <xf numFmtId="0" fontId="0" fillId="4" borderId="37" xfId="0" applyFill="1" applyBorder="1" applyAlignment="1">
      <alignment horizontal="center" vertical="center"/>
    </xf>
    <xf numFmtId="0" fontId="0" fillId="4" borderId="34" xfId="0" applyFill="1" applyBorder="1" applyAlignment="1">
      <alignment horizontal="center" vertical="center"/>
    </xf>
    <xf numFmtId="0" fontId="0" fillId="4" borderId="34" xfId="0" applyFont="1" applyFill="1" applyBorder="1" applyAlignment="1">
      <alignment horizontal="center" vertical="center"/>
    </xf>
    <xf numFmtId="38" fontId="6" fillId="4" borderId="88" xfId="8" applyFont="1" applyFill="1" applyBorder="1" applyAlignment="1">
      <alignment horizontal="center" vertical="center"/>
    </xf>
    <xf numFmtId="38" fontId="6" fillId="4" borderId="123" xfId="8" applyFont="1" applyFill="1" applyBorder="1" applyAlignment="1">
      <alignment horizontal="center" vertical="center"/>
    </xf>
    <xf numFmtId="0" fontId="0" fillId="4" borderId="0" xfId="0" applyFill="1" applyBorder="1" applyAlignment="1">
      <alignment horizontal="right" vertical="center" shrinkToFit="1"/>
    </xf>
    <xf numFmtId="0" fontId="73" fillId="0" borderId="0" xfId="0" applyFont="1" applyAlignment="1">
      <alignment vertical="center"/>
    </xf>
    <xf numFmtId="193" fontId="0" fillId="0" borderId="1" xfId="0" applyNumberFormat="1" applyFill="1" applyBorder="1" applyAlignment="1">
      <alignment vertical="center"/>
    </xf>
    <xf numFmtId="0" fontId="75" fillId="0" borderId="1" xfId="0" applyFont="1" applyBorder="1" applyAlignment="1">
      <alignment horizontal="center" vertical="center" shrinkToFit="1"/>
    </xf>
    <xf numFmtId="193" fontId="0" fillId="0" borderId="1" xfId="0" applyNumberFormat="1" applyFill="1" applyBorder="1" applyAlignment="1">
      <alignment horizontal="center" vertical="center"/>
    </xf>
    <xf numFmtId="0" fontId="0" fillId="0" borderId="13" xfId="0" applyBorder="1" applyAlignment="1">
      <alignment horizontal="center" vertical="center"/>
    </xf>
    <xf numFmtId="0" fontId="0" fillId="4" borderId="64" xfId="0" applyFill="1" applyBorder="1" applyAlignment="1">
      <alignment horizontal="center" vertical="center" shrinkToFit="1"/>
    </xf>
    <xf numFmtId="0" fontId="0" fillId="0" borderId="1" xfId="0" applyBorder="1" applyAlignment="1">
      <alignment horizontal="center" vertical="center" shrinkToFit="1"/>
    </xf>
    <xf numFmtId="0" fontId="76" fillId="0" borderId="0" xfId="0" applyFont="1" applyBorder="1" applyAlignment="1">
      <alignment horizontal="left" vertical="center"/>
    </xf>
    <xf numFmtId="184" fontId="0" fillId="0" borderId="28" xfId="0" applyNumberFormat="1" applyBorder="1" applyAlignment="1">
      <alignment vertical="center"/>
    </xf>
    <xf numFmtId="184" fontId="0" fillId="0" borderId="26" xfId="0" applyNumberFormat="1" applyBorder="1" applyAlignment="1">
      <alignment vertical="center"/>
    </xf>
    <xf numFmtId="184" fontId="0" fillId="0" borderId="27" xfId="0" applyNumberFormat="1" applyBorder="1" applyAlignment="1">
      <alignment vertical="center"/>
    </xf>
    <xf numFmtId="0" fontId="77" fillId="0" borderId="0" xfId="0" applyFont="1" applyBorder="1" applyAlignment="1">
      <alignment horizontal="left" vertical="center"/>
    </xf>
    <xf numFmtId="0" fontId="77" fillId="0" borderId="62" xfId="0" applyFont="1" applyBorder="1" applyAlignment="1">
      <alignment horizontal="left" vertical="center"/>
    </xf>
    <xf numFmtId="184" fontId="0" fillId="0" borderId="36" xfId="0" applyNumberFormat="1" applyBorder="1" applyAlignment="1">
      <alignment vertical="center"/>
    </xf>
    <xf numFmtId="184" fontId="0" fillId="0" borderId="77" xfId="0" applyNumberFormat="1" applyBorder="1" applyAlignment="1">
      <alignment vertical="center"/>
    </xf>
    <xf numFmtId="184" fontId="0" fillId="0" borderId="35" xfId="0" applyNumberFormat="1" applyBorder="1" applyAlignment="1">
      <alignment vertical="center"/>
    </xf>
    <xf numFmtId="38" fontId="0" fillId="0" borderId="62" xfId="1" applyFont="1" applyBorder="1" applyAlignment="1">
      <alignment vertical="center"/>
    </xf>
    <xf numFmtId="0" fontId="76" fillId="0" borderId="15" xfId="0" applyFont="1" applyBorder="1" applyAlignment="1">
      <alignment horizontal="left" vertical="center"/>
    </xf>
    <xf numFmtId="184" fontId="0" fillId="0" borderId="14" xfId="0" applyNumberFormat="1" applyBorder="1" applyAlignment="1">
      <alignment vertical="center"/>
    </xf>
    <xf numFmtId="184" fontId="0" fillId="0" borderId="63" xfId="0" applyNumberFormat="1" applyBorder="1" applyAlignment="1">
      <alignment vertical="center"/>
    </xf>
    <xf numFmtId="184" fontId="0" fillId="0" borderId="16" xfId="0" applyNumberFormat="1" applyBorder="1" applyAlignment="1">
      <alignment vertical="center"/>
    </xf>
    <xf numFmtId="38" fontId="0" fillId="0" borderId="15" xfId="1" applyFont="1" applyBorder="1" applyAlignment="1">
      <alignment vertical="center"/>
    </xf>
    <xf numFmtId="38" fontId="0" fillId="0" borderId="28" xfId="1" applyFont="1" applyBorder="1" applyAlignment="1">
      <alignment horizontal="right" vertical="center"/>
    </xf>
    <xf numFmtId="38" fontId="0" fillId="0" borderId="28" xfId="1" applyFont="1" applyBorder="1" applyAlignment="1">
      <alignment vertical="center"/>
    </xf>
    <xf numFmtId="38" fontId="0" fillId="0" borderId="14" xfId="1" applyFont="1" applyBorder="1" applyAlignment="1">
      <alignment vertical="center"/>
    </xf>
    <xf numFmtId="38" fontId="0" fillId="0" borderId="63" xfId="1" applyFont="1" applyBorder="1" applyAlignment="1">
      <alignment vertical="center"/>
    </xf>
    <xf numFmtId="38" fontId="0" fillId="0" borderId="16" xfId="1" applyFont="1" applyBorder="1" applyAlignment="1">
      <alignment vertical="center"/>
    </xf>
    <xf numFmtId="0" fontId="79" fillId="0" borderId="15" xfId="0" applyFont="1" applyBorder="1" applyAlignment="1">
      <alignment horizontal="left" vertical="center"/>
    </xf>
    <xf numFmtId="38" fontId="63" fillId="0" borderId="14" xfId="1" applyFont="1" applyBorder="1" applyAlignment="1">
      <alignment vertical="center"/>
    </xf>
    <xf numFmtId="38" fontId="63" fillId="0" borderId="63" xfId="1" applyFont="1" applyBorder="1" applyAlignment="1">
      <alignment vertical="center"/>
    </xf>
    <xf numFmtId="38" fontId="63" fillId="0" borderId="16" xfId="1" applyFont="1" applyBorder="1" applyAlignment="1">
      <alignment vertical="center"/>
    </xf>
    <xf numFmtId="38" fontId="63" fillId="0" borderId="15" xfId="1" applyFont="1" applyBorder="1" applyAlignment="1">
      <alignment vertical="center"/>
    </xf>
    <xf numFmtId="0" fontId="79" fillId="0" borderId="0" xfId="0" applyFont="1" applyBorder="1" applyAlignment="1">
      <alignment horizontal="left" vertical="center"/>
    </xf>
    <xf numFmtId="38" fontId="63" fillId="0" borderId="28" xfId="1" applyFont="1" applyBorder="1" applyAlignment="1">
      <alignment vertical="center"/>
    </xf>
    <xf numFmtId="38" fontId="63" fillId="0" borderId="26" xfId="1" applyFont="1" applyBorder="1" applyAlignment="1">
      <alignment vertical="center"/>
    </xf>
    <xf numFmtId="38" fontId="63" fillId="0" borderId="27" xfId="1" applyFont="1" applyBorder="1" applyAlignment="1">
      <alignment vertical="center"/>
    </xf>
    <xf numFmtId="38" fontId="63" fillId="0" borderId="0" xfId="1" applyFont="1" applyBorder="1" applyAlignment="1">
      <alignment vertical="center"/>
    </xf>
    <xf numFmtId="0" fontId="79" fillId="0" borderId="62" xfId="0" applyFont="1" applyBorder="1" applyAlignment="1">
      <alignment horizontal="left" vertical="center"/>
    </xf>
    <xf numFmtId="38" fontId="63" fillId="0" borderId="36" xfId="1" applyFont="1" applyBorder="1" applyAlignment="1">
      <alignment vertical="center"/>
    </xf>
    <xf numFmtId="38" fontId="63" fillId="0" borderId="77" xfId="1" applyFont="1" applyBorder="1" applyAlignment="1">
      <alignment vertical="center"/>
    </xf>
    <xf numFmtId="38" fontId="63" fillId="0" borderId="35" xfId="1" applyFont="1" applyBorder="1" applyAlignment="1">
      <alignment vertical="center"/>
    </xf>
    <xf numFmtId="38" fontId="63" fillId="0" borderId="62" xfId="1" applyFont="1" applyBorder="1" applyAlignment="1">
      <alignment vertical="center"/>
    </xf>
    <xf numFmtId="38" fontId="80" fillId="0" borderId="28" xfId="1" applyFont="1" applyBorder="1" applyAlignment="1">
      <alignment horizontal="right" vertical="center"/>
    </xf>
    <xf numFmtId="38" fontId="80" fillId="0" borderId="28" xfId="1" applyFont="1" applyBorder="1" applyAlignment="1">
      <alignment vertical="center"/>
    </xf>
    <xf numFmtId="38" fontId="80" fillId="0" borderId="26" xfId="1" applyFont="1" applyBorder="1" applyAlignment="1">
      <alignment horizontal="right" vertical="center"/>
    </xf>
    <xf numFmtId="38" fontId="80" fillId="0" borderId="27" xfId="1" applyFont="1" applyBorder="1" applyAlignment="1">
      <alignment vertical="center"/>
    </xf>
    <xf numFmtId="38" fontId="80" fillId="0" borderId="81" xfId="1" applyFont="1" applyBorder="1" applyAlignment="1">
      <alignment vertical="center"/>
    </xf>
    <xf numFmtId="38" fontId="80" fillId="0" borderId="26" xfId="1" applyFont="1" applyBorder="1" applyAlignment="1">
      <alignment vertical="center"/>
    </xf>
    <xf numFmtId="0" fontId="80" fillId="0" borderId="28" xfId="0" applyFont="1" applyBorder="1" applyAlignment="1">
      <alignment vertical="center"/>
    </xf>
    <xf numFmtId="0" fontId="80" fillId="0" borderId="26" xfId="0" applyFont="1" applyBorder="1" applyAlignment="1">
      <alignment vertical="center"/>
    </xf>
    <xf numFmtId="0" fontId="80" fillId="0" borderId="27" xfId="0" applyFont="1" applyBorder="1" applyAlignment="1">
      <alignment vertical="center"/>
    </xf>
    <xf numFmtId="38" fontId="77" fillId="0" borderId="15" xfId="1" applyFont="1" applyBorder="1" applyAlignment="1">
      <alignment horizontal="left" vertical="center"/>
    </xf>
    <xf numFmtId="38" fontId="80" fillId="0" borderId="14" xfId="1" applyFont="1" applyBorder="1" applyAlignment="1">
      <alignment vertical="center"/>
    </xf>
    <xf numFmtId="38" fontId="80" fillId="0" borderId="63" xfId="1" applyFont="1" applyBorder="1" applyAlignment="1">
      <alignment vertical="center"/>
    </xf>
    <xf numFmtId="38" fontId="80" fillId="0" borderId="16" xfId="1" applyFont="1" applyBorder="1" applyAlignment="1">
      <alignment vertical="center"/>
    </xf>
    <xf numFmtId="38" fontId="80" fillId="0" borderId="135" xfId="1" applyFont="1" applyBorder="1" applyAlignment="1">
      <alignment vertical="center"/>
    </xf>
    <xf numFmtId="38" fontId="77" fillId="0" borderId="0" xfId="1" applyFont="1" applyBorder="1" applyAlignment="1">
      <alignment horizontal="left" vertical="center"/>
    </xf>
    <xf numFmtId="38" fontId="77" fillId="0" borderId="62" xfId="1" applyFont="1" applyBorder="1" applyAlignment="1">
      <alignment horizontal="left" vertical="center"/>
    </xf>
    <xf numFmtId="38" fontId="80" fillId="0" borderId="36" xfId="1" applyFont="1" applyBorder="1" applyAlignment="1">
      <alignment vertical="center"/>
    </xf>
    <xf numFmtId="38" fontId="80" fillId="0" borderId="77" xfId="1" applyFont="1" applyBorder="1" applyAlignment="1">
      <alignment vertical="center"/>
    </xf>
    <xf numFmtId="38" fontId="80" fillId="0" borderId="35" xfId="1" applyFont="1" applyBorder="1" applyAlignment="1">
      <alignment vertical="center"/>
    </xf>
    <xf numFmtId="38" fontId="80" fillId="0" borderId="82" xfId="1" applyFont="1" applyBorder="1" applyAlignment="1">
      <alignment vertical="center"/>
    </xf>
    <xf numFmtId="38" fontId="79" fillId="0" borderId="0" xfId="1" applyFont="1" applyBorder="1" applyAlignment="1">
      <alignment horizontal="left" vertical="center"/>
    </xf>
    <xf numFmtId="38" fontId="63" fillId="0" borderId="81" xfId="1" applyFont="1" applyBorder="1" applyAlignment="1">
      <alignment vertical="center"/>
    </xf>
    <xf numFmtId="38" fontId="63" fillId="0" borderId="146" xfId="1" applyFont="1" applyBorder="1" applyAlignment="1">
      <alignment vertical="center"/>
    </xf>
    <xf numFmtId="38" fontId="79" fillId="0" borderId="15" xfId="1" applyFont="1" applyBorder="1" applyAlignment="1">
      <alignment horizontal="left" vertical="center"/>
    </xf>
    <xf numFmtId="38" fontId="63" fillId="0" borderId="163" xfId="1" applyFont="1" applyBorder="1" applyAlignment="1">
      <alignment vertical="center"/>
    </xf>
    <xf numFmtId="38" fontId="63" fillId="0" borderId="162" xfId="1" applyFont="1" applyBorder="1" applyAlignment="1">
      <alignment vertical="center"/>
    </xf>
    <xf numFmtId="38" fontId="79" fillId="0" borderId="62" xfId="1" applyFont="1" applyBorder="1" applyAlignment="1">
      <alignment horizontal="left" vertical="center"/>
    </xf>
    <xf numFmtId="38" fontId="63" fillId="0" borderId="0" xfId="1" applyFont="1" applyBorder="1" applyAlignment="1">
      <alignment horizontal="center" vertical="center"/>
    </xf>
    <xf numFmtId="38" fontId="63" fillId="0" borderId="0" xfId="1" applyFont="1" applyBorder="1" applyAlignment="1">
      <alignment horizontal="right" vertical="center"/>
    </xf>
    <xf numFmtId="38" fontId="0" fillId="0" borderId="0" xfId="1" applyFont="1" applyAlignment="1">
      <alignment horizontal="right" vertical="center"/>
    </xf>
    <xf numFmtId="38" fontId="79" fillId="0" borderId="0" xfId="1" applyFont="1" applyBorder="1" applyAlignment="1">
      <alignment horizontal="center" vertical="center"/>
    </xf>
    <xf numFmtId="0" fontId="63" fillId="0" borderId="0" xfId="0" applyFont="1" applyAlignment="1">
      <alignment vertical="center"/>
    </xf>
    <xf numFmtId="0" fontId="81" fillId="0" borderId="0" xfId="0" applyFont="1" applyBorder="1" applyAlignment="1">
      <alignment horizontal="center" vertical="top"/>
    </xf>
    <xf numFmtId="38" fontId="0" fillId="0" borderId="0" xfId="1" applyFont="1" applyBorder="1" applyAlignment="1">
      <alignment horizontal="center" vertical="center"/>
    </xf>
    <xf numFmtId="38" fontId="0" fillId="0" borderId="0" xfId="1" applyFont="1" applyAlignment="1">
      <alignment horizontal="center" vertical="center"/>
    </xf>
    <xf numFmtId="0" fontId="80" fillId="0" borderId="0" xfId="0" applyFont="1" applyAlignment="1">
      <alignment vertical="center"/>
    </xf>
    <xf numFmtId="38" fontId="0" fillId="0" borderId="0" xfId="0" applyNumberFormat="1" applyFont="1" applyFill="1"/>
    <xf numFmtId="38" fontId="0" fillId="12" borderId="0" xfId="0" applyNumberFormat="1" applyFont="1" applyFill="1"/>
    <xf numFmtId="0" fontId="0" fillId="12" borderId="0" xfId="0" applyFont="1" applyFill="1"/>
    <xf numFmtId="0" fontId="0" fillId="0" borderId="87" xfId="0" applyFill="1" applyBorder="1" applyAlignment="1"/>
    <xf numFmtId="0" fontId="0" fillId="0" borderId="35" xfId="0" applyFill="1" applyBorder="1" applyAlignment="1">
      <alignment horizontal="distributed"/>
    </xf>
    <xf numFmtId="0" fontId="0" fillId="0" borderId="92" xfId="0" applyFill="1" applyBorder="1" applyAlignment="1"/>
    <xf numFmtId="179" fontId="0" fillId="4" borderId="28" xfId="1" applyNumberFormat="1" applyFont="1" applyFill="1" applyBorder="1" applyAlignment="1"/>
    <xf numFmtId="3" fontId="0" fillId="4" borderId="62" xfId="0" applyNumberFormat="1" applyFont="1" applyFill="1" applyBorder="1" applyAlignment="1">
      <alignment horizontal="center"/>
    </xf>
    <xf numFmtId="0" fontId="0" fillId="4" borderId="26" xfId="0" applyFill="1" applyBorder="1"/>
    <xf numFmtId="0" fontId="0" fillId="0" borderId="0" xfId="0" applyAlignment="1">
      <alignment horizontal="center"/>
    </xf>
    <xf numFmtId="0" fontId="0" fillId="0" borderId="0" xfId="0" applyAlignment="1">
      <alignment horizontal="right"/>
    </xf>
    <xf numFmtId="0" fontId="0" fillId="0" borderId="0" xfId="0" applyAlignment="1"/>
    <xf numFmtId="38" fontId="0" fillId="0" borderId="26" xfId="1" applyFont="1" applyBorder="1" applyAlignment="1">
      <alignment vertical="center"/>
    </xf>
    <xf numFmtId="0" fontId="0" fillId="0" borderId="0" xfId="0" applyBorder="1" applyAlignment="1">
      <alignment horizontal="center" vertical="center"/>
    </xf>
    <xf numFmtId="0" fontId="10" fillId="0" borderId="22" xfId="0" applyFont="1" applyBorder="1" applyAlignment="1">
      <alignment horizontal="center" vertical="center"/>
    </xf>
    <xf numFmtId="0" fontId="0" fillId="0" borderId="158" xfId="0" applyBorder="1" applyAlignment="1">
      <alignment horizontal="center" vertical="center"/>
    </xf>
    <xf numFmtId="0" fontId="0" fillId="0" borderId="201" xfId="0" applyBorder="1" applyAlignment="1">
      <alignment horizontal="center" vertical="center"/>
    </xf>
    <xf numFmtId="0" fontId="0" fillId="0" borderId="22" xfId="0" applyBorder="1" applyAlignment="1">
      <alignment horizontal="center" vertical="center"/>
    </xf>
    <xf numFmtId="0" fontId="0" fillId="0" borderId="2" xfId="0" applyBorder="1" applyAlignment="1">
      <alignment horizontal="center" vertical="center"/>
    </xf>
    <xf numFmtId="0" fontId="0" fillId="0" borderId="0" xfId="0" applyFont="1" applyBorder="1" applyAlignment="1">
      <alignment horizontal="center" vertical="center"/>
    </xf>
    <xf numFmtId="0" fontId="0" fillId="0" borderId="157" xfId="0" applyBorder="1" applyAlignment="1">
      <alignment horizontal="center" vertical="center"/>
    </xf>
    <xf numFmtId="0" fontId="0" fillId="0" borderId="30" xfId="0" applyBorder="1" applyAlignment="1">
      <alignment vertical="center"/>
    </xf>
    <xf numFmtId="0" fontId="0" fillId="0" borderId="201" xfId="0" applyBorder="1" applyAlignment="1">
      <alignment vertical="center"/>
    </xf>
    <xf numFmtId="38" fontId="0" fillId="0" borderId="4" xfId="1" applyFont="1" applyBorder="1" applyAlignment="1">
      <alignment horizontal="center" vertical="center"/>
    </xf>
    <xf numFmtId="38" fontId="0" fillId="0" borderId="5" xfId="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44" fillId="4" borderId="26" xfId="0" applyFont="1" applyFill="1" applyBorder="1" applyAlignment="1">
      <alignment horizontal="center"/>
    </xf>
    <xf numFmtId="182" fontId="44" fillId="4" borderId="162" xfId="0" applyNumberFormat="1" applyFont="1" applyFill="1" applyBorder="1" applyAlignment="1">
      <alignment horizontal="right"/>
    </xf>
    <xf numFmtId="182" fontId="44" fillId="4" borderId="133" xfId="0" applyNumberFormat="1" applyFont="1" applyFill="1" applyBorder="1" applyAlignment="1">
      <alignment horizontal="right"/>
    </xf>
    <xf numFmtId="182" fontId="44" fillId="4" borderId="0" xfId="0" applyNumberFormat="1" applyFont="1" applyFill="1" applyBorder="1" applyAlignment="1">
      <alignment horizontal="right"/>
    </xf>
    <xf numFmtId="182" fontId="44" fillId="4" borderId="26" xfId="0" applyNumberFormat="1" applyFont="1" applyFill="1" applyBorder="1" applyAlignment="1">
      <alignment horizontal="right"/>
    </xf>
    <xf numFmtId="182" fontId="44" fillId="4" borderId="134" xfId="0" applyNumberFormat="1" applyFont="1" applyFill="1" applyBorder="1" applyAlignment="1">
      <alignment horizontal="right"/>
    </xf>
    <xf numFmtId="182" fontId="44" fillId="4" borderId="35" xfId="0" applyNumberFormat="1" applyFont="1" applyFill="1" applyBorder="1" applyAlignment="1">
      <alignment horizontal="right"/>
    </xf>
    <xf numFmtId="0" fontId="14" fillId="0" borderId="0" xfId="0" applyFont="1" applyAlignment="1">
      <alignment vertical="center"/>
    </xf>
    <xf numFmtId="0" fontId="0" fillId="0" borderId="3" xfId="0" applyBorder="1" applyAlignment="1">
      <alignment horizontal="right" vertical="center"/>
    </xf>
    <xf numFmtId="38" fontId="0" fillId="0" borderId="2" xfId="0" applyNumberFormat="1" applyBorder="1" applyAlignment="1">
      <alignment vertical="center"/>
    </xf>
    <xf numFmtId="0" fontId="0" fillId="0" borderId="158" xfId="0" applyFill="1" applyBorder="1" applyAlignment="1">
      <alignment vertical="center"/>
    </xf>
    <xf numFmtId="0" fontId="0" fillId="0" borderId="3" xfId="0" applyFill="1" applyBorder="1" applyAlignment="1">
      <alignment horizontal="right" vertical="center"/>
    </xf>
    <xf numFmtId="38" fontId="0" fillId="0" borderId="2" xfId="0" applyNumberFormat="1" applyFill="1" applyBorder="1" applyAlignment="1">
      <alignment vertical="center"/>
    </xf>
    <xf numFmtId="0" fontId="0" fillId="0" borderId="174" xfId="0" applyFill="1" applyBorder="1" applyAlignment="1">
      <alignment vertical="center"/>
    </xf>
    <xf numFmtId="38" fontId="0" fillId="0" borderId="176" xfId="8" applyFont="1" applyBorder="1">
      <alignment vertical="center"/>
    </xf>
    <xf numFmtId="38" fontId="0" fillId="0" borderId="171" xfId="8" applyFont="1" applyBorder="1">
      <alignment vertical="center"/>
    </xf>
    <xf numFmtId="0" fontId="0" fillId="0" borderId="3" xfId="0" applyBorder="1" applyAlignment="1">
      <alignment horizontal="right" vertical="center" shrinkToFit="1"/>
    </xf>
    <xf numFmtId="0" fontId="0" fillId="0" borderId="18" xfId="0" applyBorder="1" applyAlignment="1">
      <alignment vertical="center" shrinkToFit="1"/>
    </xf>
    <xf numFmtId="0" fontId="15" fillId="0" borderId="0" xfId="0" applyFont="1" applyAlignment="1">
      <alignment vertical="top" wrapText="1"/>
    </xf>
    <xf numFmtId="0" fontId="0" fillId="0" borderId="174" xfId="0" applyFill="1" applyBorder="1" applyAlignment="1">
      <alignment vertical="center" shrinkToFit="1"/>
    </xf>
    <xf numFmtId="38" fontId="0" fillId="0" borderId="175" xfId="0" applyNumberFormat="1" applyFill="1" applyBorder="1" applyAlignment="1">
      <alignment horizontal="center" vertical="center" shrinkToFit="1"/>
    </xf>
    <xf numFmtId="38" fontId="0" fillId="0" borderId="176" xfId="0" applyNumberFormat="1" applyFill="1" applyBorder="1" applyAlignment="1">
      <alignment horizontal="center" vertical="center" shrinkToFit="1"/>
    </xf>
    <xf numFmtId="38" fontId="0" fillId="0" borderId="171" xfId="0" applyNumberFormat="1" applyFill="1" applyBorder="1" applyAlignment="1">
      <alignment horizontal="center" vertical="center" shrinkToFit="1"/>
    </xf>
    <xf numFmtId="38" fontId="0" fillId="0" borderId="0" xfId="0" applyNumberFormat="1" applyFill="1" applyBorder="1" applyAlignment="1">
      <alignment horizontal="right" vertical="center"/>
    </xf>
    <xf numFmtId="0" fontId="0" fillId="0" borderId="18" xfId="0" applyFill="1" applyBorder="1" applyAlignment="1">
      <alignment vertical="center" shrinkToFit="1"/>
    </xf>
    <xf numFmtId="0" fontId="0" fillId="0" borderId="0" xfId="0" applyFont="1" applyFill="1" applyBorder="1" applyAlignment="1">
      <alignment horizontal="left" vertical="center"/>
    </xf>
    <xf numFmtId="0" fontId="0" fillId="0" borderId="0" xfId="0" applyFill="1" applyBorder="1" applyAlignment="1">
      <alignment vertical="top" wrapText="1"/>
    </xf>
    <xf numFmtId="0" fontId="0" fillId="0" borderId="0" xfId="0" applyFill="1" applyBorder="1" applyAlignment="1">
      <alignment horizontal="left" vertical="top" wrapText="1"/>
    </xf>
    <xf numFmtId="38" fontId="0" fillId="4" borderId="0" xfId="8" applyFont="1" applyFill="1" applyAlignment="1">
      <alignment vertical="center" shrinkToFit="1"/>
    </xf>
    <xf numFmtId="0" fontId="0" fillId="4" borderId="0" xfId="0" applyFill="1" applyAlignment="1">
      <alignment vertical="center" shrinkToFit="1"/>
    </xf>
    <xf numFmtId="0" fontId="0" fillId="4" borderId="16" xfId="0" applyFont="1" applyFill="1" applyBorder="1" applyAlignment="1">
      <alignment horizontal="right" vertical="center" shrinkToFit="1"/>
    </xf>
    <xf numFmtId="0" fontId="0" fillId="4" borderId="35" xfId="0" applyFont="1" applyFill="1" applyBorder="1" applyAlignment="1">
      <alignment vertical="center" shrinkToFit="1"/>
    </xf>
    <xf numFmtId="0" fontId="0" fillId="4" borderId="33" xfId="0" applyFont="1" applyFill="1" applyBorder="1" applyAlignment="1">
      <alignment vertical="center" shrinkToFit="1"/>
    </xf>
    <xf numFmtId="38" fontId="0" fillId="4" borderId="68" xfId="8" applyFont="1" applyFill="1" applyBorder="1" applyAlignment="1">
      <alignment vertical="center" shrinkToFit="1"/>
    </xf>
    <xf numFmtId="0" fontId="0" fillId="4" borderId="34" xfId="0" applyFont="1" applyFill="1" applyBorder="1" applyAlignment="1">
      <alignment vertical="center" shrinkToFit="1"/>
    </xf>
    <xf numFmtId="38" fontId="0" fillId="4" borderId="44" xfId="8" applyFont="1" applyFill="1" applyBorder="1" applyAlignment="1">
      <alignment vertical="center" shrinkToFit="1"/>
    </xf>
    <xf numFmtId="38" fontId="0" fillId="4" borderId="111" xfId="8" applyFont="1" applyFill="1" applyBorder="1" applyAlignment="1">
      <alignment vertical="center" shrinkToFit="1"/>
    </xf>
    <xf numFmtId="0" fontId="0" fillId="4" borderId="143" xfId="0" applyFont="1" applyFill="1" applyBorder="1" applyAlignment="1">
      <alignment vertical="center" shrinkToFit="1"/>
    </xf>
    <xf numFmtId="38" fontId="0" fillId="4" borderId="227" xfId="8" applyFont="1" applyFill="1" applyBorder="1" applyAlignment="1">
      <alignment vertical="center" shrinkToFit="1"/>
    </xf>
    <xf numFmtId="0" fontId="0" fillId="4" borderId="36" xfId="0" applyFill="1" applyBorder="1" applyAlignment="1">
      <alignment vertical="center" shrinkToFit="1"/>
    </xf>
    <xf numFmtId="38" fontId="0" fillId="4" borderId="62" xfId="8" applyFont="1" applyFill="1" applyBorder="1" applyAlignment="1">
      <alignment vertical="center" shrinkToFit="1"/>
    </xf>
    <xf numFmtId="38" fontId="0" fillId="4" borderId="123" xfId="8" applyFont="1" applyFill="1" applyBorder="1" applyAlignment="1">
      <alignment vertical="center" shrinkToFit="1"/>
    </xf>
    <xf numFmtId="0" fontId="0" fillId="4" borderId="0" xfId="0" applyFill="1" applyBorder="1" applyAlignment="1">
      <alignment vertical="center"/>
    </xf>
    <xf numFmtId="0" fontId="55" fillId="0" borderId="0" xfId="0" applyFont="1" applyAlignment="1">
      <alignment vertical="center"/>
    </xf>
    <xf numFmtId="0" fontId="55" fillId="0" borderId="62" xfId="0" applyFont="1" applyBorder="1" applyAlignment="1">
      <alignment vertical="center"/>
    </xf>
    <xf numFmtId="0" fontId="55" fillId="0" borderId="62" xfId="0" applyFont="1" applyBorder="1" applyAlignment="1">
      <alignment horizontal="right" vertical="center"/>
    </xf>
    <xf numFmtId="0" fontId="55" fillId="0" borderId="64" xfId="0" applyFont="1" applyBorder="1" applyAlignment="1">
      <alignment horizontal="right" vertical="center"/>
    </xf>
    <xf numFmtId="0" fontId="55" fillId="0" borderId="0" xfId="0" applyFont="1" applyBorder="1" applyAlignment="1">
      <alignment horizontal="justify" vertical="center"/>
    </xf>
    <xf numFmtId="0" fontId="55" fillId="0" borderId="62" xfId="0" applyFont="1" applyBorder="1" applyAlignment="1">
      <alignment horizontal="justify" vertical="center"/>
    </xf>
    <xf numFmtId="38" fontId="56" fillId="0" borderId="27" xfId="8" applyFont="1" applyFill="1" applyBorder="1">
      <alignment vertical="center"/>
    </xf>
    <xf numFmtId="38" fontId="56" fillId="0" borderId="0" xfId="8" applyFont="1" applyFill="1" applyBorder="1">
      <alignment vertical="center"/>
    </xf>
    <xf numFmtId="0" fontId="55" fillId="0" borderId="0" xfId="0" applyFont="1" applyAlignment="1">
      <alignment horizontal="right" vertical="center"/>
    </xf>
    <xf numFmtId="0" fontId="29" fillId="0" borderId="0" xfId="0" applyFont="1" applyAlignment="1">
      <alignment vertical="center"/>
    </xf>
    <xf numFmtId="0" fontId="56" fillId="0" borderId="0" xfId="0" applyFont="1" applyAlignment="1">
      <alignment vertical="center"/>
    </xf>
    <xf numFmtId="0" fontId="15" fillId="4" borderId="0" xfId="0" applyFont="1" applyFill="1" applyBorder="1" applyAlignment="1">
      <alignment horizontal="right" shrinkToFit="1"/>
    </xf>
    <xf numFmtId="0" fontId="15" fillId="0" borderId="0" xfId="0" applyFont="1" applyFill="1" applyBorder="1" applyAlignment="1">
      <alignment vertical="center" shrinkToFit="1"/>
    </xf>
    <xf numFmtId="0" fontId="15" fillId="0" borderId="62" xfId="0" applyFont="1" applyFill="1" applyBorder="1" applyAlignment="1">
      <alignment vertical="center" shrinkToFit="1"/>
    </xf>
    <xf numFmtId="0" fontId="12" fillId="0" borderId="62" xfId="0" applyFont="1" applyFill="1" applyBorder="1" applyAlignment="1">
      <alignment vertical="center" shrinkToFit="1"/>
    </xf>
    <xf numFmtId="0" fontId="10" fillId="4" borderId="0" xfId="0" applyFont="1" applyFill="1" applyBorder="1" applyAlignment="1">
      <alignment vertical="center" shrinkToFit="1"/>
    </xf>
    <xf numFmtId="0" fontId="10" fillId="4" borderId="0" xfId="0" applyFont="1" applyFill="1" applyBorder="1" applyAlignment="1">
      <alignment horizontal="left" vertical="center"/>
    </xf>
    <xf numFmtId="0" fontId="10" fillId="4" borderId="0" xfId="0" applyFont="1" applyFill="1" applyAlignment="1">
      <alignment horizontal="left" vertical="top"/>
    </xf>
    <xf numFmtId="0" fontId="0" fillId="0" borderId="36" xfId="0" applyFont="1" applyFill="1" applyBorder="1" applyAlignment="1">
      <alignment horizontal="distributed" vertical="center" justifyLastLine="1"/>
    </xf>
    <xf numFmtId="38" fontId="0" fillId="0" borderId="63" xfId="8" applyFont="1" applyBorder="1" applyAlignment="1">
      <alignment horizontal="right" indent="3"/>
    </xf>
    <xf numFmtId="0" fontId="13" fillId="0" borderId="0" xfId="0" applyNumberFormat="1" applyFont="1" applyFill="1" applyBorder="1" applyAlignment="1">
      <alignment horizontal="left" vertical="center"/>
    </xf>
    <xf numFmtId="0" fontId="13" fillId="0" borderId="181" xfId="0" applyFont="1" applyBorder="1" applyAlignment="1">
      <alignment vertical="center"/>
    </xf>
    <xf numFmtId="0" fontId="13" fillId="0" borderId="183" xfId="0" applyFont="1" applyBorder="1"/>
    <xf numFmtId="0" fontId="13" fillId="0" borderId="202" xfId="0" applyFont="1" applyBorder="1" applyAlignment="1">
      <alignment vertical="center"/>
    </xf>
    <xf numFmtId="0" fontId="13" fillId="0" borderId="183" xfId="0" applyFont="1" applyBorder="1" applyAlignment="1">
      <alignment horizontal="center"/>
    </xf>
    <xf numFmtId="182" fontId="10" fillId="0" borderId="29" xfId="0" applyNumberFormat="1" applyFont="1" applyBorder="1"/>
    <xf numFmtId="0" fontId="13" fillId="0" borderId="183" xfId="0" applyFont="1" applyFill="1" applyBorder="1" applyAlignment="1">
      <alignment horizontal="center"/>
    </xf>
    <xf numFmtId="182" fontId="10" fillId="0" borderId="29" xfId="0" applyNumberFormat="1" applyFont="1" applyFill="1" applyBorder="1"/>
    <xf numFmtId="0" fontId="13" fillId="0" borderId="202" xfId="0" applyFont="1" applyFill="1" applyBorder="1" applyAlignment="1">
      <alignment horizontal="center"/>
    </xf>
    <xf numFmtId="182" fontId="10" fillId="0" borderId="201" xfId="0" applyNumberFormat="1" applyFont="1" applyFill="1" applyBorder="1"/>
    <xf numFmtId="0" fontId="83" fillId="0" borderId="0" xfId="24"/>
    <xf numFmtId="0" fontId="83" fillId="0" borderId="0" xfId="24" applyAlignment="1">
      <alignment horizontal="right"/>
    </xf>
    <xf numFmtId="0" fontId="83" fillId="0" borderId="0" xfId="24" applyAlignment="1"/>
    <xf numFmtId="0" fontId="6" fillId="0" borderId="0" xfId="24" applyFont="1" applyBorder="1" applyAlignment="1">
      <alignment horizontal="distributed" justifyLastLine="1"/>
    </xf>
    <xf numFmtId="38" fontId="6" fillId="0" borderId="28" xfId="25" applyFont="1" applyBorder="1" applyAlignment="1"/>
    <xf numFmtId="38" fontId="6" fillId="0" borderId="61" xfId="25" applyFont="1" applyBorder="1" applyAlignment="1"/>
    <xf numFmtId="38" fontId="6" fillId="0" borderId="0" xfId="25" applyFont="1" applyBorder="1" applyAlignment="1"/>
    <xf numFmtId="38" fontId="6" fillId="0" borderId="28" xfId="24" applyNumberFormat="1" applyFont="1" applyBorder="1"/>
    <xf numFmtId="38" fontId="6" fillId="0" borderId="27" xfId="24" applyNumberFormat="1" applyFont="1" applyBorder="1"/>
    <xf numFmtId="38" fontId="6" fillId="0" borderId="26" xfId="25" applyFont="1" applyBorder="1" applyAlignment="1"/>
    <xf numFmtId="38" fontId="6" fillId="0" borderId="26" xfId="25" applyFont="1" applyFill="1" applyBorder="1" applyAlignment="1"/>
    <xf numFmtId="38" fontId="6" fillId="0" borderId="28" xfId="25" applyFont="1" applyFill="1" applyBorder="1" applyAlignment="1"/>
    <xf numFmtId="38" fontId="6" fillId="0" borderId="0" xfId="25" applyFont="1" applyFill="1" applyBorder="1" applyAlignment="1"/>
    <xf numFmtId="0" fontId="6" fillId="0" borderId="2" xfId="24" applyFont="1" applyBorder="1" applyAlignment="1">
      <alignment horizontal="distributed" justifyLastLine="1"/>
    </xf>
    <xf numFmtId="38" fontId="6" fillId="0" borderId="22" xfId="25" applyFont="1" applyFill="1" applyBorder="1" applyAlignment="1"/>
    <xf numFmtId="38" fontId="6" fillId="0" borderId="32" xfId="25" applyFont="1" applyFill="1" applyBorder="1" applyAlignment="1"/>
    <xf numFmtId="38" fontId="6" fillId="0" borderId="2" xfId="25" applyFont="1" applyFill="1" applyBorder="1" applyAlignment="1"/>
    <xf numFmtId="0" fontId="6" fillId="0" borderId="22" xfId="24" applyFont="1" applyBorder="1"/>
    <xf numFmtId="0" fontId="6" fillId="0" borderId="23" xfId="24" applyFont="1" applyBorder="1"/>
    <xf numFmtId="0" fontId="6" fillId="0" borderId="0" xfId="24" applyFont="1"/>
    <xf numFmtId="0" fontId="6" fillId="0" borderId="0" xfId="24" applyFont="1" applyAlignment="1">
      <alignment horizontal="right"/>
    </xf>
    <xf numFmtId="0" fontId="44" fillId="0" borderId="0" xfId="24" applyFont="1"/>
    <xf numFmtId="0" fontId="44" fillId="0" borderId="0" xfId="24" applyFont="1" applyBorder="1"/>
    <xf numFmtId="0" fontId="47" fillId="4" borderId="0" xfId="0" applyFont="1" applyFill="1" applyAlignment="1">
      <alignment vertical="center"/>
    </xf>
    <xf numFmtId="0" fontId="44" fillId="4" borderId="0" xfId="0" applyFont="1" applyFill="1" applyAlignment="1">
      <alignment vertical="center"/>
    </xf>
    <xf numFmtId="0" fontId="44" fillId="4" borderId="158" xfId="0" applyFont="1" applyFill="1" applyBorder="1" applyAlignment="1">
      <alignment horizontal="right" vertical="center"/>
    </xf>
    <xf numFmtId="0" fontId="44" fillId="4" borderId="201" xfId="0" applyFont="1" applyFill="1" applyBorder="1" applyAlignment="1">
      <alignment vertical="center"/>
    </xf>
    <xf numFmtId="0" fontId="44" fillId="4" borderId="209" xfId="0" applyFont="1" applyFill="1" applyBorder="1" applyAlignment="1">
      <alignment horizontal="center" vertical="center"/>
    </xf>
    <xf numFmtId="0" fontId="44" fillId="4" borderId="198" xfId="0" applyFont="1" applyFill="1" applyBorder="1" applyAlignment="1">
      <alignment horizontal="center" vertical="center"/>
    </xf>
    <xf numFmtId="0" fontId="44" fillId="4" borderId="20" xfId="0" applyFont="1" applyFill="1" applyBorder="1" applyAlignment="1">
      <alignment horizontal="center" vertical="center"/>
    </xf>
    <xf numFmtId="0" fontId="44" fillId="4" borderId="204" xfId="0" applyFont="1" applyFill="1" applyBorder="1" applyAlignment="1">
      <alignment horizontal="center" vertical="center"/>
    </xf>
    <xf numFmtId="0" fontId="44" fillId="4" borderId="21" xfId="0" applyFont="1" applyFill="1" applyBorder="1" applyAlignment="1">
      <alignment horizontal="center" vertical="center"/>
    </xf>
    <xf numFmtId="0" fontId="44" fillId="4" borderId="29" xfId="0" applyFont="1" applyFill="1" applyBorder="1" applyAlignment="1">
      <alignment horizontal="center" vertical="center"/>
    </xf>
    <xf numFmtId="0" fontId="44" fillId="4" borderId="201" xfId="0" applyFont="1" applyFill="1" applyBorder="1" applyAlignment="1">
      <alignment horizontal="center" vertical="center"/>
    </xf>
    <xf numFmtId="0" fontId="44" fillId="4" borderId="0" xfId="0" applyFont="1" applyFill="1" applyAlignment="1">
      <alignment horizontal="right" vertical="center"/>
    </xf>
    <xf numFmtId="0" fontId="44" fillId="4" borderId="0" xfId="0" applyFont="1" applyFill="1" applyBorder="1" applyAlignment="1">
      <alignment vertical="center"/>
    </xf>
    <xf numFmtId="0" fontId="44" fillId="4" borderId="0" xfId="0" applyFont="1" applyFill="1" applyAlignment="1">
      <alignment horizontal="left" vertical="center" shrinkToFit="1"/>
    </xf>
    <xf numFmtId="0" fontId="0" fillId="0" borderId="158" xfId="0" applyBorder="1" applyAlignment="1">
      <alignment horizontal="right" vertical="center"/>
    </xf>
    <xf numFmtId="0" fontId="0" fillId="0" borderId="21" xfId="0" applyBorder="1" applyAlignment="1">
      <alignment horizontal="center" vertical="center"/>
    </xf>
    <xf numFmtId="0" fontId="0" fillId="0" borderId="198" xfId="0" applyBorder="1" applyAlignment="1">
      <alignment horizontal="center" vertical="center"/>
    </xf>
    <xf numFmtId="0" fontId="0" fillId="0" borderId="204" xfId="0" applyBorder="1" applyAlignment="1">
      <alignment horizontal="center" vertical="center"/>
    </xf>
    <xf numFmtId="0" fontId="0" fillId="0" borderId="29" xfId="0" applyBorder="1" applyAlignment="1">
      <alignment horizontal="center" vertical="center"/>
    </xf>
    <xf numFmtId="0" fontId="44" fillId="0" borderId="29" xfId="0" applyFont="1" applyBorder="1" applyAlignment="1">
      <alignment horizontal="center" vertical="center"/>
    </xf>
    <xf numFmtId="0" fontId="44" fillId="0" borderId="0" xfId="0" applyFont="1" applyAlignment="1">
      <alignment vertical="center"/>
    </xf>
    <xf numFmtId="0" fontId="0" fillId="0" borderId="29" xfId="0" applyBorder="1" applyAlignment="1">
      <alignment horizontal="center" vertical="center" readingOrder="1"/>
    </xf>
    <xf numFmtId="0" fontId="0" fillId="0" borderId="201" xfId="0" applyFont="1" applyBorder="1" applyAlignment="1">
      <alignment horizontal="center" vertical="center"/>
    </xf>
    <xf numFmtId="0" fontId="0" fillId="0" borderId="31" xfId="0" applyBorder="1" applyAlignment="1">
      <alignment vertical="center" shrinkToFit="1"/>
    </xf>
    <xf numFmtId="0" fontId="0" fillId="0" borderId="31" xfId="0" applyBorder="1" applyAlignment="1">
      <alignment horizontal="left" vertical="center"/>
    </xf>
    <xf numFmtId="0" fontId="0" fillId="0" borderId="31" xfId="0" applyBorder="1" applyAlignment="1">
      <alignment horizontal="right" vertical="center"/>
    </xf>
    <xf numFmtId="177" fontId="18" fillId="0" borderId="0" xfId="0" applyNumberFormat="1" applyFont="1" applyAlignment="1">
      <alignment vertical="center"/>
    </xf>
    <xf numFmtId="177" fontId="0" fillId="0" borderId="0" xfId="0" applyNumberFormat="1" applyAlignment="1">
      <alignment vertical="center"/>
    </xf>
    <xf numFmtId="177" fontId="0" fillId="0" borderId="3" xfId="0" applyNumberFormat="1" applyBorder="1" applyAlignment="1">
      <alignment horizontal="right" vertical="center"/>
    </xf>
    <xf numFmtId="177" fontId="0" fillId="0" borderId="7" xfId="0" applyNumberFormat="1" applyBorder="1" applyAlignment="1">
      <alignment horizontal="center" vertical="center" shrinkToFit="1"/>
    </xf>
    <xf numFmtId="177" fontId="0" fillId="0" borderId="8" xfId="0" applyNumberFormat="1" applyBorder="1" applyAlignment="1">
      <alignment horizontal="center" vertical="center" shrinkToFit="1"/>
    </xf>
    <xf numFmtId="177" fontId="0" fillId="0" borderId="208" xfId="0" applyNumberFormat="1" applyBorder="1" applyAlignment="1">
      <alignment horizontal="center" vertical="center" shrinkToFit="1"/>
    </xf>
    <xf numFmtId="177" fontId="0" fillId="0" borderId="7" xfId="0" applyNumberFormat="1" applyBorder="1" applyAlignment="1">
      <alignment horizontal="center" vertical="center"/>
    </xf>
    <xf numFmtId="177" fontId="0" fillId="0" borderId="211" xfId="0" applyNumberFormat="1" applyBorder="1" applyAlignment="1">
      <alignment horizontal="center" vertical="center"/>
    </xf>
    <xf numFmtId="177" fontId="0" fillId="0" borderId="18" xfId="0" applyNumberFormat="1" applyBorder="1" applyAlignment="1">
      <alignment vertical="center"/>
    </xf>
    <xf numFmtId="177" fontId="0" fillId="0" borderId="21" xfId="0" applyNumberFormat="1" applyBorder="1" applyAlignment="1">
      <alignment horizontal="center" vertical="center"/>
    </xf>
    <xf numFmtId="177" fontId="0" fillId="0" borderId="20" xfId="0" applyNumberFormat="1" applyBorder="1" applyAlignment="1">
      <alignment horizontal="center" vertical="center"/>
    </xf>
    <xf numFmtId="177" fontId="0" fillId="0" borderId="204" xfId="0" applyNumberFormat="1" applyBorder="1" applyAlignment="1">
      <alignment horizontal="center" vertical="center"/>
    </xf>
    <xf numFmtId="177" fontId="0" fillId="0" borderId="191" xfId="0" applyNumberFormat="1" applyBorder="1" applyAlignment="1">
      <alignment horizontal="center" vertical="center"/>
    </xf>
    <xf numFmtId="177" fontId="0" fillId="0" borderId="10" xfId="0" applyNumberFormat="1" applyBorder="1" applyAlignment="1">
      <alignment horizontal="center" vertical="center"/>
    </xf>
    <xf numFmtId="182" fontId="0" fillId="0" borderId="0" xfId="0" applyNumberFormat="1" applyFont="1" applyFill="1" applyBorder="1" applyAlignment="1">
      <alignment horizontal="right" vertical="center"/>
    </xf>
    <xf numFmtId="182" fontId="0" fillId="0" borderId="81" xfId="0" applyNumberFormat="1" applyFont="1" applyBorder="1" applyAlignment="1">
      <alignment vertical="center"/>
    </xf>
    <xf numFmtId="182" fontId="0" fillId="0" borderId="25" xfId="0" applyNumberFormat="1" applyFont="1" applyFill="1" applyBorder="1" applyAlignment="1">
      <alignment horizontal="right" vertical="center"/>
    </xf>
    <xf numFmtId="177" fontId="0" fillId="0" borderId="10" xfId="0" applyNumberFormat="1" applyFont="1" applyBorder="1" applyAlignment="1">
      <alignment horizontal="center" vertical="center"/>
    </xf>
    <xf numFmtId="177" fontId="0" fillId="0" borderId="18" xfId="0" applyNumberFormat="1" applyFont="1" applyBorder="1" applyAlignment="1">
      <alignment horizontal="center" vertical="center"/>
    </xf>
    <xf numFmtId="182" fontId="0" fillId="0" borderId="2" xfId="0" applyNumberFormat="1" applyFont="1" applyFill="1" applyBorder="1" applyAlignment="1">
      <alignment horizontal="right" vertical="center"/>
    </xf>
    <xf numFmtId="177" fontId="0" fillId="0" borderId="0" xfId="0" applyNumberFormat="1" applyBorder="1" applyAlignment="1">
      <alignment vertical="center" shrinkToFit="1"/>
    </xf>
    <xf numFmtId="177" fontId="0" fillId="0" borderId="31" xfId="0" applyNumberFormat="1" applyBorder="1" applyAlignment="1">
      <alignment vertical="center" shrinkToFit="1"/>
    </xf>
    <xf numFmtId="177" fontId="0" fillId="0" borderId="31" xfId="0" applyNumberFormat="1" applyBorder="1" applyAlignment="1">
      <alignment horizontal="right" vertical="center"/>
    </xf>
    <xf numFmtId="177" fontId="0" fillId="0" borderId="0" xfId="0" applyNumberFormat="1" applyBorder="1" applyAlignment="1">
      <alignment horizontal="right" vertical="center"/>
    </xf>
    <xf numFmtId="177" fontId="0" fillId="0" borderId="0" xfId="0" applyNumberFormat="1" applyAlignment="1">
      <alignment vertical="center" shrinkToFit="1"/>
    </xf>
    <xf numFmtId="0" fontId="0" fillId="4" borderId="0" xfId="26" applyFont="1" applyFill="1">
      <alignment vertical="center"/>
    </xf>
    <xf numFmtId="0" fontId="0" fillId="4" borderId="0" xfId="26" applyFont="1" applyFill="1" applyAlignment="1">
      <alignment horizontal="right" vertical="center"/>
    </xf>
    <xf numFmtId="0" fontId="0" fillId="4" borderId="0" xfId="26" applyFont="1" applyFill="1" applyBorder="1">
      <alignment vertical="center"/>
    </xf>
    <xf numFmtId="0" fontId="11" fillId="4" borderId="0" xfId="26" applyFont="1" applyFill="1" applyBorder="1" applyAlignment="1">
      <alignment vertical="center" shrinkToFit="1"/>
    </xf>
    <xf numFmtId="0" fontId="0" fillId="4" borderId="0" xfId="26" applyFont="1" applyFill="1" applyBorder="1" applyAlignment="1">
      <alignment vertical="center"/>
    </xf>
    <xf numFmtId="0" fontId="55" fillId="4" borderId="0" xfId="26" applyFont="1" applyFill="1" applyBorder="1" applyAlignment="1">
      <alignment horizontal="left" vertical="center"/>
    </xf>
    <xf numFmtId="0" fontId="55" fillId="4" borderId="62" xfId="26" applyFont="1" applyFill="1" applyBorder="1" applyAlignment="1">
      <alignment horizontal="center" vertical="center"/>
    </xf>
    <xf numFmtId="0" fontId="55" fillId="4" borderId="0" xfId="26" applyFont="1" applyFill="1" applyBorder="1" applyAlignment="1">
      <alignment horizontal="center" vertical="center"/>
    </xf>
    <xf numFmtId="0" fontId="55" fillId="4" borderId="64" xfId="26" applyFont="1" applyFill="1" applyBorder="1" applyAlignment="1">
      <alignment horizontal="center" vertical="center" shrinkToFit="1"/>
    </xf>
    <xf numFmtId="0" fontId="55" fillId="4" borderId="1" xfId="26" applyFont="1" applyFill="1" applyBorder="1" applyAlignment="1">
      <alignment horizontal="center" vertical="center" shrinkToFit="1"/>
    </xf>
    <xf numFmtId="0" fontId="55" fillId="4" borderId="13" xfId="26" applyFont="1" applyFill="1" applyBorder="1" applyAlignment="1">
      <alignment horizontal="center" vertical="center" shrinkToFit="1"/>
    </xf>
    <xf numFmtId="0" fontId="55" fillId="4" borderId="161" xfId="26" applyFont="1" applyFill="1" applyBorder="1" applyAlignment="1">
      <alignment horizontal="center" vertical="center" shrinkToFit="1"/>
    </xf>
    <xf numFmtId="0" fontId="55" fillId="4" borderId="62" xfId="26" applyFont="1" applyFill="1" applyBorder="1" applyAlignment="1">
      <alignment horizontal="left" vertical="center"/>
    </xf>
    <xf numFmtId="0" fontId="55" fillId="4" borderId="0" xfId="26" applyFont="1" applyFill="1" applyBorder="1" applyAlignment="1">
      <alignment horizontal="right" vertical="center"/>
    </xf>
    <xf numFmtId="0" fontId="0" fillId="4" borderId="12" xfId="26" applyFont="1" applyFill="1" applyBorder="1">
      <alignment vertical="center"/>
    </xf>
    <xf numFmtId="0" fontId="55" fillId="4" borderId="26" xfId="26" applyFont="1" applyFill="1" applyBorder="1" applyAlignment="1">
      <alignment horizontal="center" vertical="center"/>
    </xf>
    <xf numFmtId="0" fontId="0" fillId="4" borderId="62" xfId="26" applyFont="1" applyFill="1" applyBorder="1">
      <alignment vertical="center"/>
    </xf>
    <xf numFmtId="0" fontId="0" fillId="4" borderId="15" xfId="26" applyFont="1" applyFill="1" applyBorder="1">
      <alignment vertical="center"/>
    </xf>
    <xf numFmtId="0" fontId="55" fillId="4" borderId="2" xfId="26" applyFont="1" applyFill="1" applyBorder="1" applyAlignment="1">
      <alignment horizontal="center" vertical="center"/>
    </xf>
    <xf numFmtId="0" fontId="0" fillId="0" borderId="0" xfId="0" applyFont="1" applyFill="1" applyAlignment="1">
      <alignment vertical="center"/>
    </xf>
    <xf numFmtId="0" fontId="18" fillId="0" borderId="0" xfId="0" applyFont="1" applyFill="1" applyAlignment="1">
      <alignment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0" fontId="0" fillId="0" borderId="63" xfId="0" applyFont="1" applyFill="1" applyBorder="1" applyAlignment="1">
      <alignment horizontal="right" vertical="center"/>
    </xf>
    <xf numFmtId="0" fontId="0" fillId="0" borderId="77" xfId="0" applyFont="1" applyFill="1" applyBorder="1" applyAlignment="1">
      <alignment vertical="center"/>
    </xf>
    <xf numFmtId="0" fontId="0" fillId="0" borderId="1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6" xfId="0" applyFont="1" applyFill="1" applyBorder="1" applyAlignment="1">
      <alignment horizontal="distributed" vertical="center"/>
    </xf>
    <xf numFmtId="0" fontId="0" fillId="0" borderId="77" xfId="0" applyFont="1" applyFill="1" applyBorder="1" applyAlignment="1">
      <alignment horizontal="distributed" vertical="center"/>
    </xf>
    <xf numFmtId="0" fontId="0" fillId="0" borderId="13" xfId="0" applyFont="1" applyFill="1" applyBorder="1" applyAlignment="1">
      <alignment horizontal="right" vertical="center"/>
    </xf>
    <xf numFmtId="0" fontId="0" fillId="0" borderId="77" xfId="0" applyFont="1" applyFill="1" applyBorder="1" applyAlignment="1">
      <alignment horizontal="center" vertical="center"/>
    </xf>
    <xf numFmtId="0" fontId="10" fillId="0" borderId="0" xfId="0" applyFont="1" applyFill="1" applyBorder="1" applyAlignment="1">
      <alignment horizontal="left" vertical="center"/>
    </xf>
    <xf numFmtId="0" fontId="0" fillId="0" borderId="13" xfId="0" applyFont="1" applyFill="1" applyBorder="1" applyAlignment="1">
      <alignment horizontal="distributed" vertical="center"/>
    </xf>
    <xf numFmtId="0" fontId="0" fillId="0" borderId="0" xfId="0" applyFont="1" applyFill="1" applyBorder="1" applyAlignment="1">
      <alignment horizontal="center" vertical="center"/>
    </xf>
    <xf numFmtId="0" fontId="0" fillId="0" borderId="15" xfId="0" applyFont="1" applyFill="1" applyBorder="1" applyAlignment="1">
      <alignment horizontal="right" vertical="center"/>
    </xf>
    <xf numFmtId="0" fontId="0" fillId="0" borderId="62" xfId="0" applyFont="1" applyFill="1" applyBorder="1" applyAlignment="1">
      <alignment vertical="center"/>
    </xf>
    <xf numFmtId="0" fontId="0" fillId="0" borderId="12" xfId="0" applyFont="1" applyFill="1" applyBorder="1" applyAlignment="1">
      <alignment horizontal="distributed" vertical="center"/>
    </xf>
    <xf numFmtId="0" fontId="0" fillId="0" borderId="12" xfId="0" applyFont="1" applyFill="1" applyBorder="1" applyAlignment="1">
      <alignment horizontal="right" vertical="center"/>
    </xf>
    <xf numFmtId="0" fontId="0" fillId="0" borderId="62" xfId="0" applyFont="1" applyFill="1" applyBorder="1" applyAlignment="1">
      <alignment horizontal="center" vertical="center"/>
    </xf>
    <xf numFmtId="0" fontId="0" fillId="0" borderId="12" xfId="0" applyFont="1" applyFill="1" applyBorder="1" applyAlignment="1">
      <alignment horizontal="center" vertical="center"/>
    </xf>
    <xf numFmtId="0" fontId="0" fillId="11" borderId="0" xfId="0" applyFill="1" applyBorder="1"/>
    <xf numFmtId="0" fontId="0" fillId="0" borderId="219" xfId="0" applyBorder="1" applyAlignment="1">
      <alignment horizontal="center" vertical="center"/>
    </xf>
    <xf numFmtId="38" fontId="0" fillId="0" borderId="6" xfId="1" applyFont="1" applyBorder="1" applyAlignment="1">
      <alignment horizontal="center" vertical="center"/>
    </xf>
    <xf numFmtId="38" fontId="0" fillId="0" borderId="219" xfId="1" applyFont="1"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distributed" vertical="center"/>
    </xf>
    <xf numFmtId="0" fontId="0" fillId="0" borderId="10" xfId="0" applyBorder="1" applyAlignment="1">
      <alignment horizontal="distributed" vertical="center"/>
    </xf>
    <xf numFmtId="0" fontId="0" fillId="0" borderId="10" xfId="0" applyFill="1" applyBorder="1" applyAlignment="1">
      <alignment horizontal="distributed" vertical="center"/>
    </xf>
    <xf numFmtId="0" fontId="0" fillId="0" borderId="10" xfId="0" applyFont="1" applyFill="1" applyBorder="1" applyAlignment="1">
      <alignment horizontal="distributed" vertical="center"/>
    </xf>
    <xf numFmtId="0" fontId="0" fillId="0" borderId="25" xfId="0" applyFill="1" applyBorder="1"/>
    <xf numFmtId="0" fontId="0" fillId="0" borderId="25" xfId="0" applyFont="1" applyBorder="1"/>
    <xf numFmtId="0" fontId="0" fillId="0" borderId="18" xfId="0" applyFont="1" applyFill="1" applyBorder="1" applyAlignment="1">
      <alignment horizontal="distributed" vertical="center"/>
    </xf>
    <xf numFmtId="38" fontId="0" fillId="0" borderId="26" xfId="1" applyFont="1" applyBorder="1" applyAlignment="1">
      <alignment horizontal="right" vertical="center"/>
    </xf>
    <xf numFmtId="38" fontId="0" fillId="0" borderId="26" xfId="1" applyFont="1" applyFill="1" applyBorder="1" applyAlignment="1">
      <alignment horizontal="right" vertical="center"/>
    </xf>
    <xf numFmtId="38" fontId="0" fillId="0" borderId="32" xfId="1" applyFont="1" applyFill="1" applyBorder="1" applyAlignment="1">
      <alignment horizontal="right" vertical="center"/>
    </xf>
    <xf numFmtId="38" fontId="0" fillId="0" borderId="31" xfId="1" applyFont="1" applyFill="1" applyBorder="1" applyAlignment="1">
      <alignment horizontal="right" vertical="center"/>
    </xf>
    <xf numFmtId="0" fontId="6" fillId="0" borderId="62" xfId="0" applyFont="1" applyFill="1" applyBorder="1" applyAlignment="1">
      <alignment horizontal="right"/>
    </xf>
    <xf numFmtId="0" fontId="15" fillId="0" borderId="62" xfId="0" applyFont="1" applyFill="1" applyBorder="1" applyAlignment="1">
      <alignment horizontal="right"/>
    </xf>
    <xf numFmtId="0" fontId="6" fillId="0" borderId="0" xfId="0" applyFont="1" applyFill="1" applyAlignment="1">
      <alignment horizontal="right" vertical="center"/>
    </xf>
    <xf numFmtId="0" fontId="10" fillId="0" borderId="0" xfId="0" applyFont="1" applyFill="1" applyAlignment="1">
      <alignment horizontal="right" vertical="center"/>
    </xf>
    <xf numFmtId="0" fontId="9" fillId="0" borderId="0" xfId="0" applyFont="1" applyFill="1" applyAlignment="1">
      <alignment vertical="center"/>
    </xf>
    <xf numFmtId="191" fontId="9" fillId="0" borderId="1" xfId="0" applyNumberFormat="1" applyFont="1" applyFill="1" applyBorder="1" applyAlignment="1">
      <alignment horizontal="right" vertical="center"/>
    </xf>
    <xf numFmtId="199" fontId="9" fillId="0" borderId="1" xfId="0" applyNumberFormat="1" applyFont="1" applyFill="1" applyBorder="1" applyAlignment="1">
      <alignment horizontal="right" vertical="center"/>
    </xf>
    <xf numFmtId="185" fontId="9" fillId="0" borderId="1" xfId="0" applyNumberFormat="1" applyFont="1" applyFill="1" applyBorder="1" applyAlignment="1">
      <alignment horizontal="right" vertical="center"/>
    </xf>
    <xf numFmtId="184" fontId="9" fillId="0" borderId="1" xfId="0" applyNumberFormat="1" applyFont="1" applyFill="1" applyBorder="1" applyAlignment="1" applyProtection="1">
      <alignment vertical="center"/>
    </xf>
    <xf numFmtId="0" fontId="9" fillId="0" borderId="28" xfId="0" applyFont="1" applyFill="1" applyBorder="1" applyAlignment="1" applyProtection="1">
      <alignment horizontal="left" vertical="center" shrinkToFit="1"/>
    </xf>
    <xf numFmtId="0" fontId="9" fillId="0" borderId="14" xfId="0" applyFont="1" applyFill="1" applyBorder="1" applyAlignment="1" applyProtection="1">
      <alignment horizontal="center" vertical="center" shrinkToFit="1"/>
    </xf>
    <xf numFmtId="0" fontId="9" fillId="0" borderId="14" xfId="0" applyFont="1" applyFill="1" applyBorder="1" applyAlignment="1" applyProtection="1">
      <alignment horizontal="left" vertical="center" shrinkToFit="1"/>
    </xf>
    <xf numFmtId="191" fontId="9" fillId="0" borderId="220" xfId="0" applyNumberFormat="1" applyFont="1" applyFill="1" applyBorder="1" applyAlignment="1">
      <alignment horizontal="right" vertical="center"/>
    </xf>
    <xf numFmtId="0" fontId="9" fillId="0" borderId="28" xfId="0" applyFont="1" applyFill="1" applyBorder="1" applyAlignment="1" applyProtection="1">
      <alignment horizontal="center" vertical="center" shrinkToFit="1"/>
    </xf>
    <xf numFmtId="0" fontId="9" fillId="0" borderId="221" xfId="0" applyFont="1" applyFill="1" applyBorder="1" applyAlignment="1" applyProtection="1">
      <alignment horizontal="left" vertical="center" shrinkToFit="1"/>
    </xf>
    <xf numFmtId="191" fontId="9" fillId="0" borderId="221" xfId="0" applyNumberFormat="1" applyFont="1" applyFill="1" applyBorder="1" applyAlignment="1">
      <alignment horizontal="right" vertical="center"/>
    </xf>
    <xf numFmtId="0" fontId="9" fillId="0" borderId="36" xfId="0" applyFont="1" applyFill="1" applyBorder="1" applyAlignment="1" applyProtection="1">
      <alignment horizontal="left" vertical="center" shrinkToFit="1"/>
    </xf>
    <xf numFmtId="0" fontId="9" fillId="0" borderId="36" xfId="0" applyFont="1" applyFill="1" applyBorder="1" applyAlignment="1" applyProtection="1">
      <alignment horizontal="center" vertical="center" shrinkToFit="1"/>
    </xf>
    <xf numFmtId="0" fontId="9" fillId="0" borderId="222" xfId="0" applyFont="1" applyFill="1" applyBorder="1" applyAlignment="1" applyProtection="1">
      <alignment horizontal="left" vertical="center" shrinkToFit="1"/>
    </xf>
    <xf numFmtId="191" fontId="9" fillId="0" borderId="222" xfId="0" applyNumberFormat="1" applyFont="1" applyFill="1" applyBorder="1" applyAlignment="1">
      <alignment horizontal="right" vertical="center"/>
    </xf>
    <xf numFmtId="37" fontId="9" fillId="0" borderId="1" xfId="0" applyNumberFormat="1" applyFont="1" applyFill="1" applyBorder="1" applyAlignment="1" applyProtection="1">
      <alignment vertical="center"/>
    </xf>
    <xf numFmtId="3" fontId="9" fillId="0" borderId="0" xfId="0" applyNumberFormat="1" applyFont="1" applyFill="1" applyAlignment="1">
      <alignment vertical="center"/>
    </xf>
    <xf numFmtId="191" fontId="9" fillId="0" borderId="36" xfId="0" applyNumberFormat="1" applyFont="1" applyFill="1" applyBorder="1" applyAlignment="1">
      <alignment horizontal="righ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center" vertical="center"/>
    </xf>
    <xf numFmtId="0" fontId="6" fillId="0" borderId="0" xfId="0" applyFont="1" applyFill="1" applyAlignment="1">
      <alignment vertical="center"/>
    </xf>
    <xf numFmtId="0" fontId="49" fillId="0" borderId="0" xfId="0" applyFont="1" applyAlignment="1">
      <alignment vertical="center"/>
    </xf>
    <xf numFmtId="0" fontId="0" fillId="0" borderId="224" xfId="0" applyBorder="1" applyAlignment="1">
      <alignment horizontal="center" vertical="center"/>
    </xf>
    <xf numFmtId="38" fontId="10" fillId="0" borderId="217" xfId="8" applyFont="1" applyFill="1" applyBorder="1">
      <alignment vertical="center"/>
    </xf>
    <xf numFmtId="3" fontId="0" fillId="0" borderId="0" xfId="0" applyNumberFormat="1" applyAlignment="1">
      <alignment vertical="center"/>
    </xf>
    <xf numFmtId="38" fontId="10" fillId="0" borderId="218" xfId="8" applyFont="1" applyFill="1" applyBorder="1">
      <alignment vertical="center"/>
    </xf>
    <xf numFmtId="0" fontId="0" fillId="0" borderId="139" xfId="0" applyBorder="1" applyAlignment="1">
      <alignment vertical="center"/>
    </xf>
    <xf numFmtId="0" fontId="0" fillId="0" borderId="2" xfId="0" applyBorder="1" applyAlignment="1">
      <alignment vertical="center"/>
    </xf>
    <xf numFmtId="38" fontId="10" fillId="0" borderId="0" xfId="8" applyFont="1" applyBorder="1" applyAlignment="1">
      <alignment horizontal="center" vertical="center"/>
    </xf>
    <xf numFmtId="38" fontId="10" fillId="0" borderId="0" xfId="8" applyFont="1" applyBorder="1" applyAlignment="1">
      <alignment horizontal="right" vertical="center"/>
    </xf>
    <xf numFmtId="38" fontId="0" fillId="0" borderId="0" xfId="0" applyNumberFormat="1" applyAlignment="1"/>
    <xf numFmtId="40" fontId="13" fillId="0" borderId="0" xfId="0" applyNumberFormat="1" applyFont="1" applyAlignment="1">
      <alignment horizontal="right"/>
    </xf>
    <xf numFmtId="40" fontId="13" fillId="0" borderId="0" xfId="0" applyNumberFormat="1" applyFont="1" applyBorder="1" applyAlignment="1">
      <alignment horizontal="right"/>
    </xf>
    <xf numFmtId="182" fontId="13" fillId="0" borderId="0" xfId="0" applyNumberFormat="1" applyFont="1" applyAlignment="1">
      <alignment horizontal="right"/>
    </xf>
    <xf numFmtId="176" fontId="0" fillId="0" borderId="0" xfId="0" applyNumberFormat="1" applyFont="1" applyAlignment="1">
      <alignment horizontal="right"/>
    </xf>
    <xf numFmtId="178" fontId="10" fillId="0" borderId="0" xfId="0" applyNumberFormat="1" applyFont="1" applyAlignment="1">
      <alignment horizontal="center"/>
    </xf>
    <xf numFmtId="0" fontId="12" fillId="0" borderId="0" xfId="0" applyFont="1" applyAlignment="1">
      <alignment horizontal="left" vertical="center" shrinkToFit="1"/>
    </xf>
    <xf numFmtId="0" fontId="11" fillId="0" borderId="0" xfId="0" applyFont="1" applyAlignment="1">
      <alignment horizontal="right" vertical="center" wrapText="1"/>
    </xf>
    <xf numFmtId="177" fontId="9" fillId="0" borderId="0" xfId="0" applyNumberFormat="1" applyFont="1" applyAlignment="1">
      <alignment horizontal="right"/>
    </xf>
    <xf numFmtId="0" fontId="0" fillId="0" borderId="0" xfId="0" applyAlignment="1">
      <alignment horizontal="center"/>
    </xf>
    <xf numFmtId="176" fontId="9" fillId="0" borderId="0" xfId="0" applyNumberFormat="1" applyFont="1" applyAlignment="1">
      <alignment horizontal="center"/>
    </xf>
    <xf numFmtId="0" fontId="0" fillId="0" borderId="0" xfId="0" applyAlignment="1">
      <alignment horizontal="left"/>
    </xf>
    <xf numFmtId="0" fontId="11" fillId="0" borderId="0" xfId="0" applyFont="1" applyAlignment="1">
      <alignment horizontal="center"/>
    </xf>
    <xf numFmtId="38" fontId="9" fillId="0" borderId="0" xfId="0" applyNumberFormat="1" applyFont="1" applyAlignment="1">
      <alignment horizontal="right"/>
    </xf>
    <xf numFmtId="0" fontId="9" fillId="0" borderId="0" xfId="0" applyFont="1" applyAlignment="1">
      <alignment horizontal="right"/>
    </xf>
    <xf numFmtId="0" fontId="0" fillId="0" borderId="0" xfId="0" applyAlignment="1">
      <alignment horizontal="left" shrinkToFit="1"/>
    </xf>
    <xf numFmtId="176" fontId="10" fillId="0" borderId="0" xfId="0" applyNumberFormat="1" applyFont="1" applyAlignment="1">
      <alignment horizontal="center"/>
    </xf>
    <xf numFmtId="0" fontId="10" fillId="0" borderId="0" xfId="0" applyFont="1" applyAlignment="1">
      <alignment horizontal="center"/>
    </xf>
    <xf numFmtId="0" fontId="15" fillId="0" borderId="0" xfId="0" applyFont="1" applyAlignment="1">
      <alignment horizontal="center"/>
    </xf>
    <xf numFmtId="38" fontId="9" fillId="0" borderId="0" xfId="0" applyNumberFormat="1" applyFont="1" applyAlignment="1">
      <alignment horizontal="right" shrinkToFit="1"/>
    </xf>
    <xf numFmtId="0" fontId="0" fillId="0" borderId="0" xfId="0" applyAlignment="1">
      <alignment horizontal="right"/>
    </xf>
    <xf numFmtId="0" fontId="12" fillId="0" borderId="0" xfId="0" applyFont="1" applyAlignment="1">
      <alignment horizontal="left" vertical="center" wrapText="1" shrinkToFit="1"/>
    </xf>
    <xf numFmtId="38" fontId="16" fillId="0" borderId="0" xfId="1" applyFont="1" applyAlignment="1">
      <alignment horizontal="center" shrinkToFit="1"/>
    </xf>
    <xf numFmtId="176" fontId="9" fillId="0" borderId="0" xfId="0" applyNumberFormat="1" applyFont="1" applyAlignment="1">
      <alignment horizontal="center" vertical="center"/>
    </xf>
    <xf numFmtId="176" fontId="10" fillId="0" borderId="0" xfId="0" applyNumberFormat="1" applyFont="1" applyAlignment="1">
      <alignment horizontal="center" shrinkToFit="1"/>
    </xf>
    <xf numFmtId="38" fontId="9" fillId="0" borderId="0" xfId="1" applyFont="1" applyAlignment="1">
      <alignment horizontal="center" shrinkToFit="1"/>
    </xf>
    <xf numFmtId="176" fontId="9" fillId="0" borderId="0" xfId="0" applyNumberFormat="1" applyFont="1" applyAlignment="1">
      <alignment horizontal="right"/>
    </xf>
    <xf numFmtId="176" fontId="13" fillId="0" borderId="0" xfId="0" applyNumberFormat="1" applyFont="1" applyAlignment="1">
      <alignment horizontal="center"/>
    </xf>
    <xf numFmtId="0" fontId="12" fillId="0" borderId="0" xfId="0" applyFont="1" applyAlignment="1">
      <alignment horizontal="left" wrapText="1"/>
    </xf>
    <xf numFmtId="0" fontId="13" fillId="0" borderId="0" xfId="0" applyFont="1" applyAlignment="1">
      <alignment horizontal="left" vertical="center" wrapText="1" shrinkToFit="1"/>
    </xf>
    <xf numFmtId="38" fontId="9" fillId="0" borderId="0" xfId="1" applyFont="1" applyAlignment="1">
      <alignment horizontal="right"/>
    </xf>
    <xf numFmtId="0" fontId="11" fillId="0" borderId="0" xfId="0" applyFont="1" applyAlignment="1">
      <alignment horizontal="left"/>
    </xf>
    <xf numFmtId="0" fontId="12" fillId="0" borderId="0" xfId="0" applyFont="1" applyAlignment="1">
      <alignment horizontal="center" vertical="center" shrinkToFit="1"/>
    </xf>
    <xf numFmtId="0" fontId="12" fillId="0" borderId="0" xfId="0" applyFont="1" applyAlignment="1">
      <alignment horizontal="left" vertical="center"/>
    </xf>
    <xf numFmtId="0" fontId="9" fillId="0" borderId="0" xfId="0" applyFont="1" applyAlignment="1">
      <alignment horizontal="left" vertical="center"/>
    </xf>
    <xf numFmtId="3" fontId="9" fillId="0" borderId="0" xfId="0" applyNumberFormat="1" applyFont="1" applyAlignment="1">
      <alignment horizontal="right"/>
    </xf>
    <xf numFmtId="0" fontId="9" fillId="0" borderId="0" xfId="0" applyFont="1" applyAlignment="1">
      <alignment horizontal="left"/>
    </xf>
    <xf numFmtId="0" fontId="12" fillId="0" borderId="0" xfId="0" applyFont="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xf numFmtId="179" fontId="6" fillId="0" borderId="4" xfId="0" applyNumberFormat="1" applyFont="1" applyBorder="1" applyAlignment="1">
      <alignment horizontal="center" vertical="center" justifyLastLine="1"/>
    </xf>
    <xf numFmtId="179" fontId="6" fillId="0" borderId="5" xfId="0" applyNumberFormat="1"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7" xfId="0" applyFont="1" applyBorder="1" applyAlignment="1">
      <alignment horizontal="center" vertical="center" justifyLastLine="1"/>
    </xf>
    <xf numFmtId="0" fontId="0" fillId="0" borderId="0" xfId="0" applyAlignment="1">
      <alignment horizontal="left" vertical="center" wrapText="1"/>
    </xf>
    <xf numFmtId="38" fontId="0" fillId="0" borderId="31" xfId="1" applyFont="1" applyBorder="1" applyAlignment="1">
      <alignment horizontal="right" shrinkToFit="1"/>
    </xf>
    <xf numFmtId="0" fontId="0" fillId="0" borderId="31" xfId="0" applyBorder="1" applyAlignment="1">
      <alignment horizontal="right" shrinkToFit="1"/>
    </xf>
    <xf numFmtId="0" fontId="0" fillId="0" borderId="9" xfId="0" applyBorder="1" applyAlignment="1">
      <alignment horizontal="center" vertical="center" wrapText="1"/>
    </xf>
    <xf numFmtId="0" fontId="0" fillId="0" borderId="17" xfId="0" applyBorder="1" applyAlignment="1">
      <alignment horizontal="center" vertical="center" wrapText="1"/>
    </xf>
    <xf numFmtId="0" fontId="0" fillId="0" borderId="24" xfId="0" applyBorder="1" applyAlignment="1">
      <alignment horizontal="center" vertical="center" wrapText="1"/>
    </xf>
    <xf numFmtId="0" fontId="10" fillId="0" borderId="10" xfId="0" applyFont="1" applyBorder="1" applyAlignment="1">
      <alignment horizontal="right" vertical="center"/>
    </xf>
    <xf numFmtId="0" fontId="10" fillId="0" borderId="18" xfId="0" applyFont="1" applyBorder="1" applyAlignment="1">
      <alignment horizontal="right" vertical="center"/>
    </xf>
    <xf numFmtId="179" fontId="6" fillId="0" borderId="11" xfId="0" applyNumberFormat="1" applyFont="1" applyBorder="1" applyAlignment="1">
      <alignment horizontal="center" vertical="center" justifyLastLine="1"/>
    </xf>
    <xf numFmtId="179" fontId="6" fillId="0" borderId="12" xfId="0" applyNumberFormat="1" applyFont="1" applyBorder="1" applyAlignment="1">
      <alignment horizontal="center" vertical="center" justifyLastLine="1"/>
    </xf>
    <xf numFmtId="179" fontId="6" fillId="0" borderId="13" xfId="0" applyNumberFormat="1" applyFont="1" applyBorder="1" applyAlignment="1">
      <alignment horizontal="center" vertical="center" justifyLastLine="1"/>
    </xf>
    <xf numFmtId="179" fontId="6" fillId="0" borderId="14" xfId="0" applyNumberFormat="1" applyFont="1" applyBorder="1" applyAlignment="1">
      <alignment horizontal="center" vertical="center" justifyLastLine="1"/>
    </xf>
    <xf numFmtId="179" fontId="6" fillId="0" borderId="22" xfId="0" applyNumberFormat="1" applyFont="1" applyBorder="1" applyAlignment="1">
      <alignment horizontal="center" vertical="center" justifyLastLine="1"/>
    </xf>
    <xf numFmtId="180" fontId="6" fillId="0" borderId="15" xfId="0" applyNumberFormat="1" applyFont="1" applyBorder="1" applyAlignment="1">
      <alignment horizontal="center" vertical="center" justifyLastLine="1"/>
    </xf>
    <xf numFmtId="180" fontId="6" fillId="0" borderId="2" xfId="0" applyNumberFormat="1" applyFont="1" applyBorder="1" applyAlignment="1">
      <alignment horizontal="center" vertical="center" justifyLastLine="1"/>
    </xf>
    <xf numFmtId="0" fontId="6" fillId="0" borderId="16"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1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16" xfId="0" applyFont="1" applyBorder="1" applyAlignment="1">
      <alignment horizontal="center" vertical="center" wrapText="1" justifyLastLine="1"/>
    </xf>
    <xf numFmtId="0" fontId="6" fillId="0" borderId="23" xfId="0" applyFont="1" applyBorder="1" applyAlignment="1">
      <alignment horizontal="center" vertical="center" wrapText="1" justifyLastLine="1"/>
    </xf>
    <xf numFmtId="0" fontId="0" fillId="0" borderId="14" xfId="0" applyFont="1" applyBorder="1" applyAlignment="1">
      <alignment horizontal="center" vertical="center" wrapText="1" justifyLastLine="1"/>
    </xf>
    <xf numFmtId="0" fontId="0" fillId="0" borderId="22" xfId="0" applyFont="1" applyBorder="1" applyAlignment="1">
      <alignment horizontal="center" vertical="center" wrapText="1" justifyLastLine="1"/>
    </xf>
    <xf numFmtId="0" fontId="17" fillId="0" borderId="0" xfId="0" applyFont="1" applyBorder="1" applyAlignment="1">
      <alignment horizontal="left"/>
    </xf>
    <xf numFmtId="0" fontId="20" fillId="0" borderId="28" xfId="0" applyFont="1" applyFill="1" applyBorder="1" applyAlignment="1">
      <alignment horizontal="left" vertical="center" wrapText="1" indent="5"/>
    </xf>
    <xf numFmtId="0" fontId="20" fillId="0" borderId="14" xfId="0" applyFont="1" applyFill="1" applyBorder="1" applyAlignment="1">
      <alignment horizontal="center" wrapText="1"/>
    </xf>
    <xf numFmtId="0" fontId="20" fillId="0" borderId="28" xfId="0" applyFont="1" applyFill="1" applyBorder="1" applyAlignment="1">
      <alignment horizontal="center"/>
    </xf>
    <xf numFmtId="0" fontId="20" fillId="0" borderId="28" xfId="0" applyFont="1" applyFill="1" applyBorder="1" applyAlignment="1">
      <alignment horizontal="center" wrapText="1"/>
    </xf>
    <xf numFmtId="0" fontId="0" fillId="0" borderId="0" xfId="0" applyBorder="1" applyAlignment="1">
      <alignment horizontal="right" shrinkToFit="1"/>
    </xf>
    <xf numFmtId="0" fontId="0" fillId="0" borderId="0" xfId="0" applyBorder="1" applyAlignment="1"/>
    <xf numFmtId="6" fontId="0" fillId="4" borderId="0" xfId="3" applyFont="1" applyFill="1" applyBorder="1" applyAlignment="1">
      <alignment horizontal="left" vertical="center" shrinkToFit="1"/>
    </xf>
    <xf numFmtId="0" fontId="11" fillId="0" borderId="0" xfId="0" applyFont="1" applyAlignment="1">
      <alignment horizontal="left" vertical="top" wrapText="1"/>
    </xf>
    <xf numFmtId="0" fontId="0" fillId="0" borderId="64"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left" vertical="center" wrapText="1"/>
    </xf>
    <xf numFmtId="0" fontId="0" fillId="0" borderId="0" xfId="0" applyAlignment="1">
      <alignment horizontal="left" wrapText="1"/>
    </xf>
    <xf numFmtId="0" fontId="0" fillId="0" borderId="0" xfId="0" applyAlignment="1">
      <alignment horizontal="center" vertical="center" shrinkToFit="1"/>
    </xf>
    <xf numFmtId="0" fontId="10" fillId="0" borderId="0" xfId="0" applyFont="1" applyAlignment="1"/>
    <xf numFmtId="0" fontId="0" fillId="0" borderId="0" xfId="0" applyBorder="1" applyAlignment="1">
      <alignment horizontal="right"/>
    </xf>
    <xf numFmtId="0" fontId="0" fillId="0" borderId="33" xfId="0" applyBorder="1" applyAlignment="1">
      <alignment horizontal="center" vertical="center"/>
    </xf>
    <xf numFmtId="0" fontId="0" fillId="0" borderId="7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vertical="center"/>
    </xf>
    <xf numFmtId="0" fontId="0" fillId="0" borderId="69" xfId="0" applyBorder="1" applyAlignment="1">
      <alignment horizontal="center" vertical="center"/>
    </xf>
    <xf numFmtId="0" fontId="0" fillId="0" borderId="70" xfId="0" applyBorder="1" applyAlignment="1">
      <alignment horizontal="center" vertical="center"/>
    </xf>
    <xf numFmtId="0" fontId="0" fillId="0" borderId="68" xfId="0" applyBorder="1" applyAlignment="1">
      <alignment horizontal="center" vertical="center"/>
    </xf>
    <xf numFmtId="0" fontId="19" fillId="4" borderId="62" xfId="0" applyFont="1" applyFill="1" applyBorder="1" applyAlignment="1">
      <alignment horizontal="right" wrapText="1"/>
    </xf>
    <xf numFmtId="0" fontId="0" fillId="4" borderId="0" xfId="0" applyFill="1" applyBorder="1" applyAlignment="1">
      <alignment horizontal="left"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13" fillId="0" borderId="0" xfId="0" applyFont="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63" xfId="0" applyFont="1" applyBorder="1" applyAlignment="1">
      <alignment horizontal="center" vertical="center"/>
    </xf>
    <xf numFmtId="0" fontId="13" fillId="0" borderId="35" xfId="0" applyFont="1" applyBorder="1" applyAlignment="1">
      <alignment horizontal="center" vertical="center"/>
    </xf>
    <xf numFmtId="0" fontId="13" fillId="0" borderId="62" xfId="0" applyFont="1" applyBorder="1" applyAlignment="1">
      <alignment horizontal="center" vertical="center"/>
    </xf>
    <xf numFmtId="0" fontId="13" fillId="0" borderId="77" xfId="0" applyFont="1" applyBorder="1" applyAlignment="1">
      <alignment horizontal="center" vertical="center"/>
    </xf>
    <xf numFmtId="0" fontId="0" fillId="0" borderId="0" xfId="0" applyFill="1" applyBorder="1" applyAlignment="1"/>
    <xf numFmtId="0" fontId="0" fillId="0" borderId="0" xfId="0" applyAlignment="1"/>
    <xf numFmtId="0" fontId="11" fillId="0" borderId="78"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79" xfId="0" applyFont="1" applyBorder="1" applyAlignment="1">
      <alignment horizontal="center" vertical="center" wrapText="1"/>
    </xf>
    <xf numFmtId="0" fontId="0" fillId="0" borderId="0" xfId="0" applyFill="1" applyBorder="1" applyAlignment="1">
      <alignment horizontal="left" wrapText="1"/>
    </xf>
    <xf numFmtId="0" fontId="18" fillId="0" borderId="0" xfId="0" applyFont="1" applyAlignment="1">
      <alignment horizontal="left" shrinkToFit="1"/>
    </xf>
    <xf numFmtId="0" fontId="0" fillId="0" borderId="63" xfId="0" applyBorder="1" applyAlignment="1">
      <alignment horizontal="center" vertical="center"/>
    </xf>
    <xf numFmtId="0" fontId="0" fillId="0" borderId="26" xfId="0" applyBorder="1" applyAlignment="1">
      <alignment horizontal="center" vertical="center"/>
    </xf>
    <xf numFmtId="0" fontId="0" fillId="0" borderId="77" xfId="0" applyBorder="1" applyAlignment="1">
      <alignment horizontal="center" vertical="center"/>
    </xf>
    <xf numFmtId="0" fontId="18" fillId="0" borderId="0" xfId="0" applyFont="1" applyAlignment="1">
      <alignment shrinkToFit="1"/>
    </xf>
    <xf numFmtId="0" fontId="15" fillId="0" borderId="0" xfId="0" applyFont="1" applyAlignment="1">
      <alignment shrinkToFit="1"/>
    </xf>
    <xf numFmtId="0" fontId="10" fillId="0" borderId="15" xfId="0" applyFont="1" applyBorder="1" applyAlignment="1">
      <alignment horizontal="center" vertical="center"/>
    </xf>
    <xf numFmtId="0" fontId="10" fillId="0" borderId="62" xfId="0" applyFont="1" applyBorder="1" applyAlignment="1">
      <alignment vertical="center"/>
    </xf>
    <xf numFmtId="0" fontId="13" fillId="0" borderId="0" xfId="0" applyFont="1" applyBorder="1" applyAlignment="1">
      <alignment horizontal="right"/>
    </xf>
    <xf numFmtId="0" fontId="0" fillId="0" borderId="35" xfId="0" applyBorder="1" applyAlignment="1">
      <alignment horizontal="center" vertical="center"/>
    </xf>
    <xf numFmtId="0" fontId="0" fillId="0" borderId="62" xfId="0" applyBorder="1" applyAlignment="1">
      <alignment horizontal="center" vertical="center"/>
    </xf>
    <xf numFmtId="0" fontId="11" fillId="0" borderId="0" xfId="0" applyFont="1" applyAlignment="1">
      <alignment horizontal="left" wrapText="1"/>
    </xf>
    <xf numFmtId="0" fontId="0" fillId="0" borderId="0" xfId="0" applyFont="1" applyBorder="1" applyAlignment="1">
      <alignment horizontal="left" vertical="center" wrapText="1"/>
    </xf>
    <xf numFmtId="0" fontId="0" fillId="0" borderId="16" xfId="0" applyFont="1" applyBorder="1" applyAlignment="1">
      <alignment horizontal="center" vertical="center" wrapText="1" shrinkToFit="1"/>
    </xf>
    <xf numFmtId="0" fontId="0" fillId="0" borderId="27" xfId="0" applyFont="1" applyBorder="1" applyAlignment="1">
      <alignment horizontal="center" vertical="center" wrapText="1" shrinkToFit="1"/>
    </xf>
    <xf numFmtId="0" fontId="0" fillId="0" borderId="35" xfId="0" applyFont="1" applyBorder="1" applyAlignment="1">
      <alignment horizontal="center" vertical="center" wrapText="1" shrinkToFit="1"/>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63" xfId="0" applyFont="1" applyBorder="1" applyAlignment="1">
      <alignment horizontal="center" vertical="center" wrapText="1"/>
    </xf>
    <xf numFmtId="0" fontId="13" fillId="0" borderId="0" xfId="0" applyFont="1" applyBorder="1" applyAlignment="1">
      <alignment horizontal="center" vertical="center"/>
    </xf>
    <xf numFmtId="0" fontId="13" fillId="0" borderId="90" xfId="0" applyFont="1" applyBorder="1" applyAlignment="1">
      <alignment horizontal="center" vertical="center"/>
    </xf>
    <xf numFmtId="0" fontId="13" fillId="0" borderId="87" xfId="0" applyFont="1" applyBorder="1" applyAlignment="1">
      <alignment horizontal="center" vertical="center"/>
    </xf>
    <xf numFmtId="0" fontId="13" fillId="0" borderId="89" xfId="0" applyFont="1" applyBorder="1" applyAlignment="1">
      <alignment horizontal="center" vertical="center"/>
    </xf>
    <xf numFmtId="0" fontId="13" fillId="0" borderId="9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92" xfId="0" applyFont="1" applyBorder="1" applyAlignment="1">
      <alignment horizontal="center" vertical="center" wrapText="1"/>
    </xf>
    <xf numFmtId="0" fontId="13" fillId="0" borderId="48" xfId="0" applyFont="1" applyBorder="1" applyAlignment="1">
      <alignment horizontal="center" vertical="center"/>
    </xf>
    <xf numFmtId="0" fontId="13" fillId="0" borderId="57" xfId="0" applyFont="1" applyBorder="1" applyAlignment="1">
      <alignment horizontal="center" vertical="center"/>
    </xf>
    <xf numFmtId="0" fontId="13" fillId="0" borderId="48" xfId="0" applyFont="1" applyBorder="1" applyAlignment="1">
      <alignment horizontal="center" vertical="center" wrapText="1"/>
    </xf>
    <xf numFmtId="0" fontId="35" fillId="0" borderId="1" xfId="5" applyFont="1" applyFill="1" applyBorder="1" applyAlignment="1">
      <alignment horizontal="center" vertical="center"/>
    </xf>
    <xf numFmtId="0" fontId="35" fillId="6" borderId="1" xfId="5" applyFont="1" applyFill="1" applyBorder="1" applyAlignment="1">
      <alignment horizontal="center" vertical="center"/>
    </xf>
    <xf numFmtId="0" fontId="35" fillId="6" borderId="64" xfId="5" applyFont="1" applyFill="1" applyBorder="1" applyAlignment="1">
      <alignment horizontal="center" vertical="center"/>
    </xf>
    <xf numFmtId="0" fontId="35" fillId="6" borderId="12" xfId="5" applyFont="1" applyFill="1" applyBorder="1" applyAlignment="1">
      <alignment horizontal="center" vertical="center"/>
    </xf>
    <xf numFmtId="0" fontId="35" fillId="6" borderId="13" xfId="5" applyFont="1" applyFill="1" applyBorder="1" applyAlignment="1">
      <alignment horizontal="center" vertical="center"/>
    </xf>
    <xf numFmtId="0" fontId="35" fillId="0" borderId="36" xfId="5" applyFont="1" applyFill="1" applyBorder="1" applyAlignment="1">
      <alignment horizontal="center" vertical="center"/>
    </xf>
    <xf numFmtId="0" fontId="35" fillId="0" borderId="93" xfId="5" applyFont="1" applyBorder="1" applyAlignment="1">
      <alignment horizontal="center" vertical="center"/>
    </xf>
    <xf numFmtId="0" fontId="35" fillId="0" borderId="94" xfId="5" applyFont="1" applyBorder="1" applyAlignment="1">
      <alignment horizontal="center" vertical="center"/>
    </xf>
    <xf numFmtId="0" fontId="35" fillId="0" borderId="64" xfId="5" applyFont="1" applyBorder="1" applyAlignment="1">
      <alignment horizontal="center" vertical="center" shrinkToFit="1"/>
    </xf>
    <xf numFmtId="0" fontId="35" fillId="0" borderId="13" xfId="5" applyFont="1" applyBorder="1" applyAlignment="1">
      <alignment horizontal="center" vertical="center" shrinkToFit="1"/>
    </xf>
    <xf numFmtId="0" fontId="29" fillId="6" borderId="1" xfId="5" applyFont="1" applyFill="1" applyBorder="1" applyAlignment="1">
      <alignment horizontal="center" vertical="center"/>
    </xf>
    <xf numFmtId="0" fontId="35" fillId="0" borderId="1" xfId="5" applyFont="1" applyFill="1" applyBorder="1" applyAlignment="1">
      <alignment horizontal="center" vertical="center" wrapText="1"/>
    </xf>
    <xf numFmtId="0" fontId="35" fillId="6" borderId="1" xfId="5" applyFont="1" applyFill="1" applyBorder="1" applyAlignment="1">
      <alignment horizontal="distributed" vertical="center" indent="15"/>
    </xf>
    <xf numFmtId="0" fontId="35" fillId="0" borderId="1" xfId="5" applyFont="1" applyBorder="1" applyAlignment="1">
      <alignment horizontal="center" vertical="center" wrapText="1"/>
    </xf>
    <xf numFmtId="0" fontId="35" fillId="0" borderId="1" xfId="5" applyFont="1" applyBorder="1" applyAlignment="1">
      <alignment horizontal="center" vertical="center"/>
    </xf>
    <xf numFmtId="0" fontId="10" fillId="0" borderId="15" xfId="0" applyFont="1" applyBorder="1" applyAlignment="1">
      <alignment horizontal="right" vertical="center"/>
    </xf>
    <xf numFmtId="0" fontId="10" fillId="0" borderId="0" xfId="0" applyFont="1" applyBorder="1" applyAlignment="1">
      <alignment horizontal="right" vertical="center"/>
    </xf>
    <xf numFmtId="0" fontId="10" fillId="0" borderId="62" xfId="0" applyFont="1" applyBorder="1" applyAlignment="1">
      <alignment horizontal="right" vertical="center"/>
    </xf>
    <xf numFmtId="0" fontId="10" fillId="0" borderId="0" xfId="0" applyFont="1" applyBorder="1" applyAlignment="1">
      <alignment horizontal="center" vertical="center"/>
    </xf>
    <xf numFmtId="0" fontId="10" fillId="0" borderId="62" xfId="0" applyFont="1" applyBorder="1" applyAlignment="1">
      <alignment horizontal="center" vertical="center"/>
    </xf>
    <xf numFmtId="0" fontId="13" fillId="0" borderId="15" xfId="0" applyFont="1" applyBorder="1" applyAlignment="1">
      <alignment horizontal="right" vertical="center"/>
    </xf>
    <xf numFmtId="0" fontId="13" fillId="0" borderId="0" xfId="0" applyFont="1" applyBorder="1" applyAlignment="1">
      <alignment horizontal="right" vertical="center"/>
    </xf>
    <xf numFmtId="0" fontId="13" fillId="0" borderId="62" xfId="0" applyFont="1" applyBorder="1" applyAlignment="1">
      <alignment horizontal="right" vertical="center"/>
    </xf>
    <xf numFmtId="0" fontId="10" fillId="0" borderId="0" xfId="0" applyFont="1" applyAlignment="1">
      <alignment horizontal="left" wrapText="1"/>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16" xfId="0" applyFont="1" applyBorder="1" applyAlignment="1">
      <alignment horizontal="center" vertical="center"/>
    </xf>
    <xf numFmtId="0" fontId="10" fillId="0" borderId="27" xfId="0" applyFont="1" applyBorder="1" applyAlignment="1">
      <alignment horizontal="center" vertical="center"/>
    </xf>
    <xf numFmtId="0" fontId="10" fillId="0" borderId="35" xfId="0" applyFont="1" applyBorder="1" applyAlignment="1">
      <alignment horizontal="center" vertical="center"/>
    </xf>
    <xf numFmtId="0" fontId="0" fillId="0" borderId="0" xfId="0" applyFont="1" applyAlignment="1">
      <alignment horizontal="left" vertical="center" wrapText="1" shrinkToFit="1"/>
    </xf>
    <xf numFmtId="0" fontId="18" fillId="0" borderId="62" xfId="0" applyFont="1" applyBorder="1" applyAlignment="1">
      <alignment horizontal="left" vertical="top" shrinkToFit="1"/>
    </xf>
    <xf numFmtId="180" fontId="0" fillId="0" borderId="83" xfId="0" applyNumberFormat="1" applyFont="1" applyBorder="1" applyAlignment="1">
      <alignment horizontal="center" vertical="center" shrinkToFit="1"/>
    </xf>
    <xf numFmtId="180" fontId="0" fillId="0" borderId="84" xfId="0" applyNumberFormat="1" applyFont="1" applyBorder="1" applyAlignment="1">
      <alignment horizontal="center" vertical="center" shrinkToFit="1"/>
    </xf>
    <xf numFmtId="180" fontId="0" fillId="0" borderId="85" xfId="0" applyNumberFormat="1" applyFont="1" applyBorder="1" applyAlignment="1">
      <alignment horizontal="center" vertical="center" shrinkToFit="1"/>
    </xf>
    <xf numFmtId="179" fontId="0" fillId="0" borderId="16" xfId="0" applyNumberFormat="1" applyFont="1" applyBorder="1" applyAlignment="1">
      <alignment horizontal="center" vertical="center" shrinkToFit="1"/>
    </xf>
    <xf numFmtId="179" fontId="0" fillId="0" borderId="15" xfId="0" applyNumberFormat="1" applyFont="1" applyBorder="1" applyAlignment="1">
      <alignment horizontal="center" vertical="center" shrinkToFit="1"/>
    </xf>
    <xf numFmtId="179" fontId="0" fillId="0" borderId="63" xfId="0" applyNumberFormat="1" applyFont="1" applyBorder="1" applyAlignment="1">
      <alignment horizontal="center" vertical="center" shrinkToFit="1"/>
    </xf>
    <xf numFmtId="179" fontId="0" fillId="0" borderId="83" xfId="0" applyNumberFormat="1" applyFont="1" applyBorder="1" applyAlignment="1">
      <alignment horizontal="center" vertical="center" shrinkToFit="1"/>
    </xf>
    <xf numFmtId="179" fontId="0" fillId="0" borderId="84" xfId="0" applyNumberFormat="1" applyFont="1" applyBorder="1" applyAlignment="1">
      <alignment horizontal="center" vertical="center" shrinkToFit="1"/>
    </xf>
    <xf numFmtId="179" fontId="0" fillId="0" borderId="85" xfId="0" applyNumberFormat="1" applyFont="1" applyBorder="1" applyAlignment="1">
      <alignment horizontal="center" vertical="center" shrinkToFit="1"/>
    </xf>
    <xf numFmtId="179" fontId="0" fillId="0" borderId="0" xfId="0" applyNumberFormat="1" applyFont="1" applyBorder="1" applyAlignment="1">
      <alignment horizontal="right" vertical="center" shrinkToFit="1"/>
    </xf>
    <xf numFmtId="0" fontId="0" fillId="4" borderId="70" xfId="0" applyFont="1" applyFill="1" applyBorder="1" applyAlignment="1">
      <alignment horizontal="center" vertical="center"/>
    </xf>
    <xf numFmtId="0" fontId="0" fillId="4" borderId="73" xfId="0" applyFont="1" applyFill="1" applyBorder="1" applyAlignment="1">
      <alignment horizontal="center" vertical="center"/>
    </xf>
    <xf numFmtId="0" fontId="0" fillId="4" borderId="68" xfId="0" applyFill="1" applyBorder="1" applyAlignment="1">
      <alignment horizontal="center" vertical="center"/>
    </xf>
    <xf numFmtId="0" fontId="0" fillId="4" borderId="47" xfId="0" applyFill="1" applyBorder="1" applyAlignment="1">
      <alignment horizontal="center" vertical="center"/>
    </xf>
    <xf numFmtId="0" fontId="0" fillId="4" borderId="0" xfId="0" applyFill="1" applyAlignment="1">
      <alignment horizontal="left" vertical="center" shrinkToFit="1"/>
    </xf>
    <xf numFmtId="0" fontId="80" fillId="0" borderId="28" xfId="0" applyFont="1" applyBorder="1" applyAlignment="1">
      <alignment horizontal="center" vertical="center"/>
    </xf>
    <xf numFmtId="38" fontId="80" fillId="0" borderId="133" xfId="1" applyFont="1" applyBorder="1" applyAlignment="1">
      <alignment horizontal="right" vertical="center"/>
    </xf>
    <xf numFmtId="38" fontId="0" fillId="0" borderId="132" xfId="1" applyFont="1" applyBorder="1" applyAlignment="1">
      <alignment horizontal="right" vertical="center"/>
    </xf>
    <xf numFmtId="38" fontId="63" fillId="0" borderId="14" xfId="1" applyFont="1" applyBorder="1" applyAlignment="1">
      <alignment horizontal="center" vertical="center"/>
    </xf>
    <xf numFmtId="38" fontId="63" fillId="0" borderId="28" xfId="1" applyFont="1" applyBorder="1" applyAlignment="1">
      <alignment horizontal="center" vertical="center"/>
    </xf>
    <xf numFmtId="38" fontId="63" fillId="0" borderId="36" xfId="1" applyFont="1" applyBorder="1" applyAlignment="1">
      <alignment horizontal="center" vertical="center"/>
    </xf>
    <xf numFmtId="38" fontId="63" fillId="0" borderId="131" xfId="1" applyFont="1" applyBorder="1" applyAlignment="1">
      <alignment horizontal="right" vertical="center"/>
    </xf>
    <xf numFmtId="38" fontId="63" fillId="0" borderId="133" xfId="1" applyFont="1" applyBorder="1" applyAlignment="1">
      <alignment horizontal="right" vertical="center"/>
    </xf>
    <xf numFmtId="38" fontId="63" fillId="0" borderId="134" xfId="1" applyFont="1" applyBorder="1" applyAlignment="1">
      <alignment horizontal="right" vertical="center"/>
    </xf>
    <xf numFmtId="38" fontId="80" fillId="0" borderId="14" xfId="1" applyFont="1" applyBorder="1" applyAlignment="1">
      <alignment horizontal="center" vertical="center"/>
    </xf>
    <xf numFmtId="38" fontId="80" fillId="0" borderId="28" xfId="1" applyFont="1" applyBorder="1" applyAlignment="1">
      <alignment horizontal="center" vertical="center"/>
    </xf>
    <xf numFmtId="38" fontId="80" fillId="0" borderId="36" xfId="1" applyFont="1" applyBorder="1" applyAlignment="1">
      <alignment horizontal="center" vertical="center"/>
    </xf>
    <xf numFmtId="38" fontId="80" fillId="0" borderId="131" xfId="1" applyFont="1" applyBorder="1" applyAlignment="1">
      <alignment horizontal="right" vertical="center"/>
    </xf>
    <xf numFmtId="38" fontId="80" fillId="0" borderId="134" xfId="1" applyFont="1" applyBorder="1" applyAlignment="1">
      <alignment horizontal="right" vertical="center"/>
    </xf>
    <xf numFmtId="0" fontId="0" fillId="0" borderId="1" xfId="0" applyBorder="1" applyAlignment="1">
      <alignment horizontal="center" vertical="center"/>
    </xf>
    <xf numFmtId="0" fontId="0" fillId="0" borderId="14" xfId="0" applyBorder="1" applyAlignment="1">
      <alignment horizontal="center" vertical="center"/>
    </xf>
    <xf numFmtId="38" fontId="0" fillId="0" borderId="131" xfId="1" applyFont="1" applyBorder="1" applyAlignment="1">
      <alignment horizontal="right" vertical="center"/>
    </xf>
    <xf numFmtId="38" fontId="0" fillId="0" borderId="133" xfId="1" applyFont="1" applyBorder="1" applyAlignment="1">
      <alignment horizontal="right" vertical="center"/>
    </xf>
    <xf numFmtId="0" fontId="78" fillId="0" borderId="14" xfId="0" applyFont="1" applyBorder="1" applyAlignment="1">
      <alignment horizontal="center" vertical="center"/>
    </xf>
    <xf numFmtId="0" fontId="78" fillId="0" borderId="28" xfId="0" applyFont="1" applyBorder="1" applyAlignment="1">
      <alignment horizontal="center" vertical="center"/>
    </xf>
    <xf numFmtId="0" fontId="78" fillId="0" borderId="36" xfId="0" applyFont="1" applyBorder="1" applyAlignment="1">
      <alignment horizontal="center" vertical="center"/>
    </xf>
    <xf numFmtId="38" fontId="0" fillId="0" borderId="134" xfId="1" applyFont="1" applyBorder="1" applyAlignment="1">
      <alignment horizontal="right" vertical="center"/>
    </xf>
    <xf numFmtId="0" fontId="0" fillId="0" borderId="28" xfId="0" applyBorder="1" applyAlignment="1">
      <alignment horizontal="center" vertical="center"/>
    </xf>
    <xf numFmtId="38" fontId="0" fillId="0" borderId="12" xfId="1" applyFont="1" applyBorder="1" applyAlignment="1">
      <alignment horizontal="center" vertical="center"/>
    </xf>
    <xf numFmtId="38" fontId="0" fillId="0" borderId="127" xfId="1" applyFont="1" applyFill="1" applyBorder="1" applyAlignment="1">
      <alignment horizontal="center" vertical="center" wrapText="1"/>
    </xf>
    <xf numFmtId="38" fontId="0" fillId="0" borderId="127" xfId="1" applyFont="1" applyFill="1" applyBorder="1" applyAlignment="1">
      <alignment horizontal="center" vertical="center"/>
    </xf>
    <xf numFmtId="0" fontId="0" fillId="0" borderId="13" xfId="0" applyBorder="1" applyAlignment="1">
      <alignment horizontal="center" vertical="center" wrapText="1"/>
    </xf>
    <xf numFmtId="0" fontId="0" fillId="0" borderId="13" xfId="0" applyBorder="1" applyAlignment="1">
      <alignment horizontal="center" vertical="center"/>
    </xf>
    <xf numFmtId="0" fontId="0" fillId="0" borderId="36" xfId="0" applyBorder="1" applyAlignment="1">
      <alignment horizontal="center" vertical="center"/>
    </xf>
    <xf numFmtId="38" fontId="0" fillId="0" borderId="128" xfId="1" applyFont="1" applyBorder="1" applyAlignment="1">
      <alignment horizontal="right" vertical="center"/>
    </xf>
    <xf numFmtId="38" fontId="0" fillId="0" borderId="129" xfId="1" applyFont="1" applyBorder="1" applyAlignment="1">
      <alignment horizontal="right" vertical="center"/>
    </xf>
    <xf numFmtId="38" fontId="0" fillId="0" borderId="130" xfId="1" applyFont="1" applyBorder="1" applyAlignment="1">
      <alignment horizontal="right" vertical="center"/>
    </xf>
    <xf numFmtId="38" fontId="0" fillId="0" borderId="13" xfId="1" applyFont="1" applyBorder="1" applyAlignment="1">
      <alignment horizontal="right" vertical="center"/>
    </xf>
    <xf numFmtId="193" fontId="0" fillId="0" borderId="1" xfId="0" applyNumberFormat="1" applyBorder="1" applyAlignment="1">
      <alignment horizontal="center" vertical="center"/>
    </xf>
    <xf numFmtId="193" fontId="0" fillId="0" borderId="16" xfId="0" applyNumberFormat="1" applyFill="1" applyBorder="1" applyAlignment="1">
      <alignment horizontal="center" vertical="center"/>
    </xf>
    <xf numFmtId="193" fontId="0" fillId="0" borderId="27" xfId="0" applyNumberFormat="1" applyFill="1" applyBorder="1" applyAlignment="1">
      <alignment horizontal="center" vertical="center"/>
    </xf>
    <xf numFmtId="193" fontId="0" fillId="0" borderId="35" xfId="0" applyNumberFormat="1" applyFill="1" applyBorder="1" applyAlignment="1">
      <alignment horizontal="center" vertical="center"/>
    </xf>
    <xf numFmtId="0" fontId="74" fillId="0" borderId="1" xfId="0" applyFont="1" applyBorder="1" applyAlignment="1">
      <alignment horizontal="center" vertical="center"/>
    </xf>
    <xf numFmtId="0" fontId="75" fillId="0" borderId="1" xfId="0" applyFont="1" applyBorder="1" applyAlignment="1">
      <alignment horizontal="center" vertical="center"/>
    </xf>
    <xf numFmtId="0" fontId="75" fillId="0" borderId="13" xfId="0" applyFont="1" applyBorder="1" applyAlignment="1">
      <alignment horizontal="center" vertical="center"/>
    </xf>
    <xf numFmtId="0" fontId="75" fillId="0" borderId="64" xfId="0" applyFont="1" applyBorder="1" applyAlignment="1">
      <alignment horizontal="center" vertical="center"/>
    </xf>
    <xf numFmtId="38" fontId="63" fillId="0" borderId="128" xfId="1" applyFont="1" applyBorder="1" applyAlignment="1">
      <alignment horizontal="right" vertical="center"/>
    </xf>
    <xf numFmtId="38" fontId="63" fillId="0" borderId="129" xfId="1" applyFont="1" applyBorder="1" applyAlignment="1">
      <alignment horizontal="right" vertical="center"/>
    </xf>
    <xf numFmtId="38" fontId="63" fillId="0" borderId="130" xfId="1" applyFont="1" applyBorder="1" applyAlignment="1">
      <alignment horizontal="right" vertical="center"/>
    </xf>
    <xf numFmtId="38" fontId="0" fillId="0" borderId="63" xfId="1" applyFont="1" applyBorder="1" applyAlignment="1">
      <alignment vertical="center"/>
    </xf>
    <xf numFmtId="38" fontId="0" fillId="0" borderId="26" xfId="1" applyFont="1" applyBorder="1" applyAlignment="1">
      <alignment vertical="center"/>
    </xf>
    <xf numFmtId="38" fontId="0" fillId="0" borderId="77" xfId="1" applyFont="1" applyBorder="1" applyAlignment="1">
      <alignment vertical="center"/>
    </xf>
    <xf numFmtId="0" fontId="15" fillId="0" borderId="62" xfId="0" applyFont="1" applyBorder="1" applyAlignment="1">
      <alignment horizontal="left"/>
    </xf>
    <xf numFmtId="0" fontId="22" fillId="0" borderId="48" xfId="0" applyFont="1" applyFill="1" applyBorder="1" applyAlignment="1">
      <alignment horizontal="left" vertical="center" wrapText="1"/>
    </xf>
    <xf numFmtId="0" fontId="22" fillId="0" borderId="57" xfId="0" applyFont="1" applyFill="1" applyBorder="1" applyAlignment="1">
      <alignment horizontal="left" vertical="center" wrapText="1"/>
    </xf>
    <xf numFmtId="0" fontId="22" fillId="0" borderId="55" xfId="0" applyFont="1" applyFill="1" applyBorder="1" applyAlignment="1">
      <alignment horizontal="left" vertical="center" wrapText="1"/>
    </xf>
    <xf numFmtId="0" fontId="22" fillId="0" borderId="56" xfId="0" applyFont="1" applyFill="1" applyBorder="1" applyAlignment="1">
      <alignment horizontal="left" vertical="center" wrapText="1"/>
    </xf>
    <xf numFmtId="0" fontId="22" fillId="0" borderId="53" xfId="0" applyFont="1" applyFill="1" applyBorder="1" applyAlignment="1">
      <alignment horizontal="left" vertical="center" wrapText="1"/>
    </xf>
    <xf numFmtId="0" fontId="22" fillId="0" borderId="54" xfId="0" applyFont="1" applyFill="1" applyBorder="1" applyAlignment="1">
      <alignment horizontal="left" vertical="center" wrapText="1"/>
    </xf>
    <xf numFmtId="0" fontId="6" fillId="0" borderId="64" xfId="0" applyFont="1" applyBorder="1" applyAlignment="1">
      <alignment horizontal="center"/>
    </xf>
    <xf numFmtId="0" fontId="6" fillId="0" borderId="13" xfId="0" applyFont="1" applyBorder="1" applyAlignment="1">
      <alignment horizontal="center"/>
    </xf>
    <xf numFmtId="0" fontId="15" fillId="0" borderId="108" xfId="0" applyFont="1" applyBorder="1" applyAlignment="1">
      <alignment horizontal="center" vertical="center" textRotation="255"/>
    </xf>
    <xf numFmtId="0" fontId="15" fillId="0" borderId="86" xfId="0" applyFont="1" applyBorder="1" applyAlignment="1">
      <alignment horizontal="center" vertical="center" textRotation="255"/>
    </xf>
    <xf numFmtId="0" fontId="15" fillId="0" borderId="88" xfId="0" applyFont="1" applyBorder="1" applyAlignment="1">
      <alignment horizontal="center" vertical="center" textRotation="255"/>
    </xf>
    <xf numFmtId="0" fontId="13" fillId="0" borderId="0" xfId="0" applyFont="1" applyBorder="1" applyAlignment="1">
      <alignment horizontal="right" vertical="top"/>
    </xf>
    <xf numFmtId="0" fontId="13" fillId="0" borderId="0" xfId="0" applyFont="1" applyBorder="1" applyAlignment="1">
      <alignment vertical="top"/>
    </xf>
    <xf numFmtId="0" fontId="10" fillId="0" borderId="48" xfId="0" applyFont="1" applyFill="1" applyBorder="1" applyAlignment="1">
      <alignment horizontal="left" vertical="center" wrapText="1"/>
    </xf>
    <xf numFmtId="0" fontId="10" fillId="0" borderId="57"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54" xfId="0" applyFont="1" applyFill="1" applyBorder="1" applyAlignment="1">
      <alignment horizontal="left" vertical="center" wrapText="1"/>
    </xf>
    <xf numFmtId="0" fontId="18" fillId="4" borderId="0" xfId="0" applyFont="1" applyFill="1" applyAlignment="1">
      <alignment horizontal="center" shrinkToFit="1"/>
    </xf>
    <xf numFmtId="0" fontId="11" fillId="4" borderId="0" xfId="0" applyFont="1" applyFill="1" applyAlignment="1">
      <alignment horizontal="left" wrapText="1"/>
    </xf>
    <xf numFmtId="0" fontId="30" fillId="4" borderId="0" xfId="0" applyFont="1" applyFill="1" applyAlignment="1">
      <alignment horizontal="center"/>
    </xf>
    <xf numFmtId="0" fontId="0" fillId="0" borderId="0" xfId="0" applyBorder="1" applyAlignment="1">
      <alignment horizontal="right" vertical="top"/>
    </xf>
    <xf numFmtId="0" fontId="10" fillId="0" borderId="63" xfId="0" applyFont="1" applyBorder="1" applyAlignment="1">
      <alignment horizontal="center" vertical="center"/>
    </xf>
    <xf numFmtId="0" fontId="10" fillId="0" borderId="77" xfId="0" applyFont="1" applyBorder="1" applyAlignment="1">
      <alignment vertical="center"/>
    </xf>
    <xf numFmtId="0" fontId="0" fillId="4" borderId="16" xfId="0" applyFont="1" applyFill="1" applyBorder="1" applyAlignment="1">
      <alignment horizontal="center" vertical="center" wrapText="1"/>
    </xf>
    <xf numFmtId="0" fontId="0" fillId="4" borderId="35"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36" xfId="0" applyFont="1" applyFill="1" applyBorder="1" applyAlignment="1">
      <alignment horizontal="center" vertical="center"/>
    </xf>
    <xf numFmtId="0" fontId="19" fillId="4" borderId="0" xfId="0" applyFont="1" applyFill="1" applyBorder="1" applyAlignment="1">
      <alignment horizontal="right"/>
    </xf>
    <xf numFmtId="0" fontId="18" fillId="4" borderId="0" xfId="0" applyFont="1" applyFill="1" applyAlignment="1">
      <alignment horizontal="left" shrinkToFit="1"/>
    </xf>
    <xf numFmtId="0" fontId="0" fillId="4" borderId="64"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6" xfId="0" applyFill="1" applyBorder="1" applyAlignment="1">
      <alignment horizontal="center" vertical="center"/>
    </xf>
    <xf numFmtId="0" fontId="0" fillId="4" borderId="15" xfId="0" applyFill="1" applyBorder="1" applyAlignment="1">
      <alignment horizontal="center" vertical="center"/>
    </xf>
    <xf numFmtId="0" fontId="0" fillId="4" borderId="35" xfId="0" applyFill="1" applyBorder="1" applyAlignment="1">
      <alignment horizontal="center" vertical="center"/>
    </xf>
    <xf numFmtId="0" fontId="0" fillId="4" borderId="62" xfId="0" applyFill="1" applyBorder="1" applyAlignment="1">
      <alignment horizontal="center" vertical="center"/>
    </xf>
    <xf numFmtId="0" fontId="0" fillId="4" borderId="77" xfId="0" applyFill="1" applyBorder="1" applyAlignment="1">
      <alignment horizontal="center" vertical="center"/>
    </xf>
    <xf numFmtId="38" fontId="0" fillId="4" borderId="27" xfId="1" applyFont="1" applyFill="1" applyBorder="1" applyAlignment="1">
      <alignment horizontal="center"/>
    </xf>
    <xf numFmtId="38" fontId="0" fillId="4" borderId="0" xfId="1" applyFont="1" applyFill="1" applyBorder="1" applyAlignment="1">
      <alignment horizontal="center"/>
    </xf>
    <xf numFmtId="38" fontId="0" fillId="4" borderId="0" xfId="1" applyNumberFormat="1" applyFont="1" applyFill="1" applyBorder="1" applyAlignment="1">
      <alignment horizontal="center"/>
    </xf>
    <xf numFmtId="190" fontId="0" fillId="4" borderId="27" xfId="1" applyNumberFormat="1" applyFont="1" applyFill="1" applyBorder="1" applyAlignment="1">
      <alignment horizontal="center"/>
    </xf>
    <xf numFmtId="190" fontId="0" fillId="4" borderId="0" xfId="1" applyNumberFormat="1" applyFont="1" applyFill="1" applyBorder="1" applyAlignment="1">
      <alignment horizontal="center"/>
    </xf>
    <xf numFmtId="38" fontId="6" fillId="4" borderId="0" xfId="1" applyNumberFormat="1" applyFont="1" applyFill="1" applyBorder="1" applyAlignment="1">
      <alignment horizontal="center"/>
    </xf>
    <xf numFmtId="190" fontId="6" fillId="4" borderId="27" xfId="1" applyNumberFormat="1" applyFont="1" applyFill="1" applyBorder="1" applyAlignment="1">
      <alignment horizontal="center"/>
    </xf>
    <xf numFmtId="190" fontId="6" fillId="4" borderId="0" xfId="1" applyNumberFormat="1" applyFont="1" applyFill="1" applyBorder="1" applyAlignment="1">
      <alignment horizontal="center"/>
    </xf>
    <xf numFmtId="38" fontId="6" fillId="4" borderId="27" xfId="1" applyNumberFormat="1" applyFont="1" applyFill="1" applyBorder="1" applyAlignment="1">
      <alignment horizontal="center"/>
    </xf>
    <xf numFmtId="38" fontId="0" fillId="4" borderId="35" xfId="1" applyFont="1" applyFill="1" applyBorder="1" applyAlignment="1">
      <alignment horizontal="center"/>
    </xf>
    <xf numFmtId="38" fontId="0" fillId="4" borderId="62" xfId="1" applyFont="1" applyFill="1" applyBorder="1" applyAlignment="1">
      <alignment horizontal="center"/>
    </xf>
    <xf numFmtId="38" fontId="0" fillId="4" borderId="62" xfId="1" applyNumberFormat="1" applyFont="1" applyFill="1" applyBorder="1" applyAlignment="1">
      <alignment horizontal="center"/>
    </xf>
    <xf numFmtId="190" fontId="0" fillId="4" borderId="35" xfId="1" applyNumberFormat="1" applyFont="1" applyFill="1" applyBorder="1" applyAlignment="1">
      <alignment horizontal="center"/>
    </xf>
    <xf numFmtId="190" fontId="0" fillId="4" borderId="62" xfId="1" applyNumberFormat="1" applyFont="1" applyFill="1" applyBorder="1" applyAlignment="1">
      <alignment horizontal="center"/>
    </xf>
    <xf numFmtId="0" fontId="13" fillId="0" borderId="64"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63" xfId="0" applyFont="1" applyBorder="1" applyAlignment="1">
      <alignment horizontal="center" vertical="center" justifyLastLine="1"/>
    </xf>
    <xf numFmtId="0" fontId="13" fillId="0" borderId="77" xfId="0" applyFont="1" applyBorder="1" applyAlignment="1">
      <alignment horizontal="center" vertical="center" justifyLastLine="1"/>
    </xf>
    <xf numFmtId="0" fontId="0" fillId="4" borderId="62" xfId="0" applyFill="1" applyBorder="1" applyAlignment="1">
      <alignment horizontal="right" shrinkToFit="1"/>
    </xf>
    <xf numFmtId="49" fontId="0" fillId="4" borderId="14" xfId="0" applyNumberFormat="1" applyFont="1" applyFill="1" applyBorder="1" applyAlignment="1">
      <alignment horizontal="center" vertical="top" textRotation="255"/>
    </xf>
    <xf numFmtId="0" fontId="0" fillId="4" borderId="36" xfId="0" applyFont="1" applyFill="1" applyBorder="1" applyAlignment="1">
      <alignment horizontal="center" vertical="top"/>
    </xf>
    <xf numFmtId="0" fontId="0" fillId="4" borderId="6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163" xfId="0" applyFont="1" applyFill="1" applyBorder="1" applyAlignment="1">
      <alignment horizontal="center" vertical="center"/>
    </xf>
    <xf numFmtId="0" fontId="0" fillId="4" borderId="146" xfId="0" applyFont="1" applyFill="1" applyBorder="1" applyAlignment="1">
      <alignment horizontal="center" vertical="center"/>
    </xf>
    <xf numFmtId="49" fontId="0" fillId="4" borderId="63" xfId="0" applyNumberFormat="1" applyFont="1" applyFill="1" applyBorder="1" applyAlignment="1">
      <alignment horizontal="center" vertical="top" textRotation="255"/>
    </xf>
    <xf numFmtId="0" fontId="0" fillId="4" borderId="77" xfId="0" applyFont="1" applyFill="1" applyBorder="1" applyAlignment="1">
      <alignment horizontal="center" vertical="top"/>
    </xf>
    <xf numFmtId="0" fontId="0" fillId="4" borderId="1" xfId="0" applyNumberFormat="1" applyFont="1" applyFill="1" applyBorder="1" applyAlignment="1">
      <alignment horizontal="center" vertical="center"/>
    </xf>
    <xf numFmtId="0" fontId="0" fillId="4" borderId="1" xfId="0" applyFont="1" applyFill="1" applyBorder="1" applyAlignment="1">
      <alignment horizontal="center" vertical="center"/>
    </xf>
    <xf numFmtId="0" fontId="0" fillId="4" borderId="16" xfId="0" applyFont="1" applyFill="1" applyBorder="1" applyAlignment="1">
      <alignment horizontal="center" vertical="top" textRotation="255"/>
    </xf>
    <xf numFmtId="0" fontId="0" fillId="4" borderId="35" xfId="0" applyFont="1" applyFill="1" applyBorder="1" applyAlignment="1">
      <alignment horizontal="center" vertical="top" textRotation="255"/>
    </xf>
    <xf numFmtId="0" fontId="0" fillId="0" borderId="31" xfId="0" applyFill="1" applyBorder="1" applyAlignment="1">
      <alignment horizontal="center" vertical="center"/>
    </xf>
    <xf numFmtId="0" fontId="0" fillId="0" borderId="2" xfId="0" applyFill="1" applyBorder="1" applyAlignment="1">
      <alignment horizontal="center" vertical="center"/>
    </xf>
    <xf numFmtId="0" fontId="0" fillId="0" borderId="164" xfId="0" applyFill="1" applyBorder="1" applyAlignment="1">
      <alignment horizontal="center" vertical="center"/>
    </xf>
    <xf numFmtId="0" fontId="0" fillId="0" borderId="166" xfId="0" applyFill="1" applyBorder="1" applyAlignment="1">
      <alignment horizontal="center" vertical="center"/>
    </xf>
    <xf numFmtId="0" fontId="0" fillId="0" borderId="165" xfId="0" applyFill="1" applyBorder="1" applyAlignment="1">
      <alignment horizontal="center" vertical="center"/>
    </xf>
    <xf numFmtId="0" fontId="0" fillId="0" borderId="167" xfId="0" applyFill="1" applyBorder="1" applyAlignment="1">
      <alignment horizontal="center" vertical="center"/>
    </xf>
    <xf numFmtId="0" fontId="0" fillId="0" borderId="157" xfId="0" applyFill="1" applyBorder="1" applyAlignment="1">
      <alignment horizontal="center" vertical="center"/>
    </xf>
    <xf numFmtId="0" fontId="0" fillId="0" borderId="30" xfId="0" applyFill="1" applyBorder="1" applyAlignment="1">
      <alignment horizontal="center" vertical="center"/>
    </xf>
    <xf numFmtId="0" fontId="0" fillId="0" borderId="31" xfId="0" applyBorder="1" applyAlignment="1">
      <alignment horizontal="center" vertical="center"/>
    </xf>
    <xf numFmtId="0" fontId="0" fillId="0" borderId="2" xfId="0" applyBorder="1" applyAlignment="1">
      <alignment horizontal="center" vertical="center"/>
    </xf>
    <xf numFmtId="0" fontId="0" fillId="0" borderId="164" xfId="0" applyBorder="1" applyAlignment="1">
      <alignment horizontal="center" vertical="center"/>
    </xf>
    <xf numFmtId="0" fontId="0" fillId="0" borderId="166" xfId="0" applyBorder="1" applyAlignment="1">
      <alignment horizontal="center" vertical="center"/>
    </xf>
    <xf numFmtId="0" fontId="0" fillId="0" borderId="165" xfId="0" applyBorder="1" applyAlignment="1">
      <alignment horizontal="center" vertical="center"/>
    </xf>
    <xf numFmtId="0" fontId="0" fillId="0" borderId="167" xfId="0" applyBorder="1" applyAlignment="1">
      <alignment horizontal="center" vertical="center"/>
    </xf>
    <xf numFmtId="0" fontId="0" fillId="0" borderId="157" xfId="0" applyBorder="1" applyAlignment="1">
      <alignment horizontal="center" vertical="center"/>
    </xf>
    <xf numFmtId="0" fontId="0" fillId="0" borderId="30" xfId="0" applyBorder="1" applyAlignment="1">
      <alignment horizontal="center" vertical="center"/>
    </xf>
    <xf numFmtId="0" fontId="0" fillId="0" borderId="31" xfId="0" applyFont="1" applyFill="1" applyBorder="1" applyAlignment="1">
      <alignment horizontal="left" vertical="center"/>
    </xf>
    <xf numFmtId="0" fontId="0" fillId="0" borderId="0" xfId="0" applyFont="1" applyFill="1" applyBorder="1" applyAlignment="1">
      <alignment horizontal="left" vertical="center"/>
    </xf>
    <xf numFmtId="0" fontId="0" fillId="10" borderId="0" xfId="7" applyFont="1" applyFill="1" applyBorder="1" applyAlignment="1">
      <alignment horizontal="left" vertical="center"/>
    </xf>
    <xf numFmtId="0" fontId="0" fillId="0" borderId="0" xfId="0" applyFill="1" applyBorder="1" applyAlignment="1">
      <alignment horizontal="left" vertical="top" wrapText="1"/>
    </xf>
    <xf numFmtId="0" fontId="0" fillId="0" borderId="157" xfId="0" applyBorder="1" applyAlignment="1">
      <alignment horizontal="center" vertical="center" shrinkToFit="1"/>
    </xf>
    <xf numFmtId="0" fontId="0" fillId="0" borderId="30" xfId="0" applyBorder="1" applyAlignment="1">
      <alignment horizontal="center" vertical="center" shrinkToFit="1"/>
    </xf>
    <xf numFmtId="0" fontId="0" fillId="0" borderId="164" xfId="0" applyBorder="1" applyAlignment="1">
      <alignment horizontal="center" vertical="center" shrinkToFit="1"/>
    </xf>
    <xf numFmtId="0" fontId="0" fillId="0" borderId="166" xfId="0" applyBorder="1" applyAlignment="1">
      <alignment horizontal="center" vertical="center" shrinkToFit="1"/>
    </xf>
    <xf numFmtId="0" fontId="0" fillId="0" borderId="165" xfId="0" applyBorder="1" applyAlignment="1">
      <alignment horizontal="center" vertical="center" shrinkToFit="1"/>
    </xf>
    <xf numFmtId="0" fontId="0" fillId="0" borderId="167" xfId="0" applyBorder="1" applyAlignment="1">
      <alignment horizontal="center" vertical="center" shrinkToFit="1"/>
    </xf>
    <xf numFmtId="0" fontId="11" fillId="4" borderId="15" xfId="0" applyFont="1" applyFill="1" applyBorder="1" applyAlignment="1">
      <alignment horizontal="center" vertical="distributed" textRotation="255" shrinkToFit="1"/>
    </xf>
    <xf numFmtId="0" fontId="11" fillId="4" borderId="62" xfId="0" applyFont="1" applyFill="1" applyBorder="1" applyAlignment="1">
      <alignment horizontal="center" vertical="distributed" textRotation="255" shrinkToFit="1"/>
    </xf>
    <xf numFmtId="0" fontId="11" fillId="4" borderId="91" xfId="0" applyFont="1" applyFill="1" applyBorder="1" applyAlignment="1">
      <alignment horizontal="center" vertical="distributed" textRotation="255" shrinkToFit="1"/>
    </xf>
    <xf numFmtId="0" fontId="11" fillId="4" borderId="92" xfId="0" applyFont="1" applyFill="1" applyBorder="1" applyAlignment="1">
      <alignment horizontal="center" vertical="distributed" textRotation="255" shrinkToFit="1"/>
    </xf>
    <xf numFmtId="0" fontId="0" fillId="4" borderId="62" xfId="0" applyFont="1" applyFill="1" applyBorder="1" applyAlignment="1">
      <alignment horizontal="right" vertical="center" shrinkToFit="1"/>
    </xf>
    <xf numFmtId="38" fontId="0" fillId="4" borderId="177" xfId="8" applyFont="1" applyFill="1" applyBorder="1" applyAlignment="1">
      <alignment horizontal="center" vertical="distributed" textRotation="255" shrinkToFit="1"/>
    </xf>
    <xf numFmtId="38" fontId="0" fillId="4" borderId="123" xfId="8" applyFont="1" applyFill="1" applyBorder="1" applyAlignment="1">
      <alignment horizontal="center" vertical="distributed" textRotation="255" shrinkToFit="1"/>
    </xf>
    <xf numFmtId="0" fontId="0" fillId="4" borderId="15" xfId="0" applyFill="1" applyBorder="1" applyAlignment="1">
      <alignment horizontal="right" vertical="center" shrinkToFit="1"/>
    </xf>
    <xf numFmtId="0" fontId="12" fillId="4" borderId="0" xfId="0" applyFont="1" applyFill="1" applyAlignment="1">
      <alignment horizontal="left" vertical="center" shrinkToFit="1"/>
    </xf>
    <xf numFmtId="0" fontId="11" fillId="4" borderId="108" xfId="0" applyFont="1" applyFill="1" applyBorder="1" applyAlignment="1">
      <alignment horizontal="center" vertical="distributed" textRotation="255" shrinkToFit="1"/>
    </xf>
    <xf numFmtId="0" fontId="11" fillId="4" borderId="88" xfId="0" applyFont="1" applyFill="1" applyBorder="1" applyAlignment="1">
      <alignment horizontal="center" vertical="distributed" textRotation="255" shrinkToFit="1"/>
    </xf>
    <xf numFmtId="0" fontId="11" fillId="4" borderId="90" xfId="0" applyFont="1" applyFill="1" applyBorder="1" applyAlignment="1">
      <alignment horizontal="center" vertical="distributed" textRotation="255" shrinkToFit="1"/>
    </xf>
    <xf numFmtId="0" fontId="11" fillId="4" borderId="89" xfId="0" applyFont="1" applyFill="1" applyBorder="1" applyAlignment="1">
      <alignment horizontal="center" vertical="distributed" textRotation="255" shrinkToFit="1"/>
    </xf>
    <xf numFmtId="0" fontId="10" fillId="4" borderId="0" xfId="0" applyFont="1" applyFill="1" applyAlignment="1">
      <alignment horizontal="left"/>
    </xf>
    <xf numFmtId="177" fontId="13" fillId="4" borderId="64" xfId="0" applyNumberFormat="1" applyFont="1" applyFill="1" applyBorder="1" applyAlignment="1">
      <alignment horizontal="center" vertical="center"/>
    </xf>
    <xf numFmtId="177" fontId="13" fillId="4" borderId="13" xfId="0" applyNumberFormat="1" applyFont="1" applyFill="1" applyBorder="1" applyAlignment="1">
      <alignment horizontal="center" vertical="center"/>
    </xf>
    <xf numFmtId="177" fontId="13" fillId="4" borderId="16" xfId="0" applyNumberFormat="1" applyFont="1" applyFill="1" applyBorder="1" applyAlignment="1">
      <alignment horizontal="center" vertical="center"/>
    </xf>
    <xf numFmtId="177" fontId="13" fillId="4" borderId="63" xfId="0" applyNumberFormat="1" applyFont="1" applyFill="1" applyBorder="1" applyAlignment="1">
      <alignment horizontal="center" vertical="center"/>
    </xf>
    <xf numFmtId="177" fontId="13" fillId="4" borderId="64" xfId="0" applyNumberFormat="1" applyFont="1" applyFill="1" applyBorder="1" applyAlignment="1">
      <alignment horizontal="center" vertical="center" shrinkToFit="1"/>
    </xf>
    <xf numFmtId="177" fontId="13" fillId="4" borderId="13" xfId="0" applyNumberFormat="1" applyFont="1" applyFill="1" applyBorder="1" applyAlignment="1">
      <alignment horizontal="center" vertical="center" shrinkToFit="1"/>
    </xf>
    <xf numFmtId="177" fontId="13" fillId="4" borderId="135" xfId="0" applyNumberFormat="1" applyFont="1" applyFill="1" applyBorder="1" applyAlignment="1">
      <alignment horizontal="center" vertical="center"/>
    </xf>
    <xf numFmtId="177" fontId="13" fillId="4" borderId="35" xfId="0" applyNumberFormat="1" applyFont="1" applyFill="1" applyBorder="1" applyAlignment="1">
      <alignment horizontal="center" vertical="center"/>
    </xf>
    <xf numFmtId="177" fontId="13" fillId="4" borderId="82" xfId="0" applyNumberFormat="1" applyFont="1" applyFill="1" applyBorder="1" applyAlignment="1">
      <alignment horizontal="center" vertical="center"/>
    </xf>
    <xf numFmtId="177" fontId="13" fillId="4" borderId="15" xfId="0" applyNumberFormat="1" applyFont="1" applyFill="1" applyBorder="1" applyAlignment="1">
      <alignment horizontal="center" vertical="center"/>
    </xf>
    <xf numFmtId="177" fontId="13" fillId="4" borderId="62" xfId="0" applyNumberFormat="1" applyFont="1" applyFill="1" applyBorder="1" applyAlignment="1">
      <alignment horizontal="center" vertical="center"/>
    </xf>
    <xf numFmtId="182" fontId="13" fillId="4" borderId="27" xfId="0" applyNumberFormat="1" applyFont="1" applyFill="1" applyBorder="1" applyAlignment="1"/>
    <xf numFmtId="182" fontId="13" fillId="4" borderId="81" xfId="0" applyNumberFormat="1" applyFont="1" applyFill="1" applyBorder="1" applyAlignment="1"/>
    <xf numFmtId="182" fontId="13" fillId="4" borderId="0" xfId="0" applyNumberFormat="1" applyFont="1" applyFill="1" applyBorder="1" applyAlignment="1"/>
    <xf numFmtId="182" fontId="13" fillId="4" borderId="27" xfId="0" applyNumberFormat="1" applyFont="1" applyFill="1" applyBorder="1" applyAlignment="1">
      <alignment horizontal="right"/>
    </xf>
    <xf numFmtId="182" fontId="13" fillId="4" borderId="81" xfId="0" applyNumberFormat="1" applyFont="1" applyFill="1" applyBorder="1" applyAlignment="1">
      <alignment horizontal="right"/>
    </xf>
    <xf numFmtId="182" fontId="13" fillId="4" borderId="0" xfId="0" applyNumberFormat="1" applyFont="1" applyFill="1" applyBorder="1" applyAlignment="1">
      <alignment horizontal="right"/>
    </xf>
    <xf numFmtId="182" fontId="57" fillId="4" borderId="27" xfId="0" applyNumberFormat="1" applyFont="1" applyFill="1" applyBorder="1" applyAlignment="1">
      <alignment horizontal="right"/>
    </xf>
    <xf numFmtId="182" fontId="57" fillId="4" borderId="81" xfId="0" applyNumberFormat="1" applyFont="1" applyFill="1" applyBorder="1" applyAlignment="1">
      <alignment horizontal="right"/>
    </xf>
    <xf numFmtId="182" fontId="57" fillId="4" borderId="0" xfId="0" applyNumberFormat="1" applyFont="1" applyFill="1" applyBorder="1" applyAlignment="1">
      <alignment horizontal="right"/>
    </xf>
    <xf numFmtId="182" fontId="57" fillId="4" borderId="35" xfId="0" applyNumberFormat="1" applyFont="1" applyFill="1" applyBorder="1" applyAlignment="1">
      <alignment horizontal="right"/>
    </xf>
    <xf numFmtId="182" fontId="57" fillId="4" borderId="82" xfId="0" applyNumberFormat="1" applyFont="1" applyFill="1" applyBorder="1" applyAlignment="1">
      <alignment horizontal="right"/>
    </xf>
    <xf numFmtId="182" fontId="57" fillId="4" borderId="134" xfId="0" applyNumberFormat="1" applyFont="1" applyFill="1" applyBorder="1" applyAlignment="1">
      <alignment horizontal="right"/>
    </xf>
    <xf numFmtId="182" fontId="57" fillId="4" borderId="62" xfId="0" applyNumberFormat="1" applyFont="1" applyFill="1" applyBorder="1" applyAlignment="1">
      <alignment horizontal="right"/>
    </xf>
    <xf numFmtId="0" fontId="0" fillId="4" borderId="108" xfId="0" applyFill="1" applyBorder="1" applyAlignment="1">
      <alignment horizontal="center" vertical="center"/>
    </xf>
    <xf numFmtId="0" fontId="0" fillId="4" borderId="88" xfId="0" applyFill="1" applyBorder="1" applyAlignment="1">
      <alignment horizontal="center" vertical="center"/>
    </xf>
    <xf numFmtId="0" fontId="0" fillId="4" borderId="135" xfId="0" applyFill="1" applyBorder="1" applyAlignment="1">
      <alignment horizontal="center" vertical="center"/>
    </xf>
    <xf numFmtId="0" fontId="0" fillId="4" borderId="82" xfId="0" applyFill="1" applyBorder="1" applyAlignment="1">
      <alignment horizontal="center" vertical="center"/>
    </xf>
    <xf numFmtId="0" fontId="15" fillId="4" borderId="62" xfId="0" applyFont="1" applyFill="1" applyBorder="1" applyAlignment="1">
      <alignment horizontal="right" shrinkToFit="1"/>
    </xf>
    <xf numFmtId="0" fontId="10" fillId="4" borderId="0" xfId="0" applyFont="1" applyFill="1" applyBorder="1" applyAlignment="1">
      <alignment horizontal="left"/>
    </xf>
    <xf numFmtId="0" fontId="0" fillId="4" borderId="0" xfId="0" applyFill="1" applyAlignment="1">
      <alignment shrinkToFit="1"/>
    </xf>
    <xf numFmtId="0" fontId="15" fillId="4" borderId="62" xfId="0" applyFont="1" applyFill="1" applyBorder="1" applyAlignment="1">
      <alignment horizontal="left" shrinkToFit="1"/>
    </xf>
    <xf numFmtId="0" fontId="15" fillId="4" borderId="14" xfId="0" applyFont="1" applyFill="1" applyBorder="1" applyAlignment="1">
      <alignment horizontal="center" vertical="center" shrinkToFit="1"/>
    </xf>
    <xf numFmtId="0" fontId="15" fillId="4" borderId="36" xfId="0" applyFont="1" applyFill="1" applyBorder="1" applyAlignment="1">
      <alignment horizontal="center" vertical="center" shrinkToFit="1"/>
    </xf>
    <xf numFmtId="0" fontId="58" fillId="4" borderId="0" xfId="0" applyFont="1" applyFill="1" applyAlignment="1">
      <alignment horizontal="center" vertical="center" wrapText="1"/>
    </xf>
    <xf numFmtId="0" fontId="15" fillId="4" borderId="16" xfId="0" applyFont="1" applyFill="1" applyBorder="1" applyAlignment="1">
      <alignment horizontal="center" vertical="center" shrinkToFit="1"/>
    </xf>
    <xf numFmtId="0" fontId="15" fillId="4" borderId="35" xfId="0" applyFont="1" applyFill="1" applyBorder="1" applyAlignment="1">
      <alignment horizontal="center" vertical="center" shrinkToFit="1"/>
    </xf>
    <xf numFmtId="0" fontId="60" fillId="4" borderId="0" xfId="0" applyFont="1" applyFill="1" applyBorder="1" applyAlignment="1">
      <alignment horizontal="center" vertical="center"/>
    </xf>
    <xf numFmtId="0" fontId="60" fillId="4" borderId="62" xfId="0" applyFont="1" applyFill="1" applyBorder="1" applyAlignment="1">
      <alignment horizontal="center" vertical="center"/>
    </xf>
    <xf numFmtId="0" fontId="0" fillId="0" borderId="16" xfId="0" applyBorder="1" applyAlignment="1">
      <alignment horizontal="center" vertical="center"/>
    </xf>
    <xf numFmtId="0" fontId="19" fillId="0" borderId="0" xfId="0" applyFont="1" applyFill="1" applyBorder="1" applyAlignment="1">
      <alignment horizontal="left" wrapText="1"/>
    </xf>
    <xf numFmtId="0" fontId="0" fillId="0" borderId="0" xfId="0" applyAlignment="1">
      <alignment horizontal="center" vertical="center"/>
    </xf>
    <xf numFmtId="0" fontId="0" fillId="0" borderId="0" xfId="0" applyAlignment="1">
      <alignment horizontal="left" vertical="center"/>
    </xf>
    <xf numFmtId="0" fontId="0" fillId="0" borderId="181" xfId="0" applyBorder="1" applyAlignment="1">
      <alignment horizontal="center" vertical="center"/>
    </xf>
    <xf numFmtId="0" fontId="0" fillId="0" borderId="183" xfId="0" applyBorder="1" applyAlignment="1">
      <alignment horizontal="center" vertical="center"/>
    </xf>
    <xf numFmtId="0" fontId="0" fillId="0" borderId="182" xfId="0" applyBorder="1" applyAlignment="1">
      <alignment horizontal="center" vertical="center" wrapText="1"/>
    </xf>
    <xf numFmtId="0" fontId="0" fillId="0" borderId="27"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13" fillId="4" borderId="64"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59" xfId="0" applyFont="1" applyFill="1" applyBorder="1" applyAlignment="1">
      <alignment horizontal="center" vertical="center"/>
    </xf>
    <xf numFmtId="0" fontId="13" fillId="4" borderId="13" xfId="0" applyFont="1" applyFill="1" applyBorder="1" applyAlignment="1">
      <alignment horizontal="center" vertical="center"/>
    </xf>
    <xf numFmtId="177" fontId="13" fillId="0" borderId="14" xfId="0" applyNumberFormat="1" applyFont="1" applyBorder="1" applyAlignment="1">
      <alignment horizontal="distributed" vertical="center"/>
    </xf>
    <xf numFmtId="177" fontId="13" fillId="0" borderId="36" xfId="0" applyNumberFormat="1" applyFont="1" applyBorder="1" applyAlignment="1">
      <alignment horizontal="distributed" vertical="center"/>
    </xf>
    <xf numFmtId="0" fontId="13" fillId="0" borderId="12" xfId="0" applyFont="1" applyBorder="1" applyAlignment="1">
      <alignment horizontal="distributed" vertical="center" justifyLastLine="1"/>
    </xf>
    <xf numFmtId="0" fontId="13" fillId="0" borderId="64" xfId="0" applyFont="1" applyBorder="1" applyAlignment="1">
      <alignment horizontal="distributed" vertical="center" justifyLastLine="1"/>
    </xf>
    <xf numFmtId="0" fontId="0" fillId="0" borderId="63" xfId="0" applyBorder="1" applyAlignment="1">
      <alignment horizontal="center" vertical="center" wrapText="1"/>
    </xf>
    <xf numFmtId="0" fontId="0" fillId="0" borderId="26" xfId="0" applyBorder="1" applyAlignment="1">
      <alignment horizontal="center" vertical="center" wrapText="1"/>
    </xf>
    <xf numFmtId="0" fontId="0" fillId="0" borderId="77" xfId="0" applyBorder="1" applyAlignment="1">
      <alignment horizontal="center" vertical="center" wrapText="1"/>
    </xf>
    <xf numFmtId="0" fontId="0" fillId="0" borderId="15" xfId="0" applyBorder="1" applyAlignment="1">
      <alignment horizontal="center" vertical="center"/>
    </xf>
    <xf numFmtId="0" fontId="0" fillId="0" borderId="0" xfId="0" applyBorder="1" applyAlignment="1">
      <alignment horizontal="center" vertical="center"/>
    </xf>
    <xf numFmtId="0" fontId="13" fillId="0" borderId="16" xfId="0" applyFont="1" applyBorder="1" applyAlignment="1">
      <alignment horizontal="distributed" vertical="center" wrapText="1"/>
    </xf>
    <xf numFmtId="0" fontId="13" fillId="0" borderId="35" xfId="0" applyFont="1" applyBorder="1" applyAlignment="1">
      <alignment horizontal="distributed" vertical="center" wrapText="1"/>
    </xf>
    <xf numFmtId="177" fontId="13" fillId="0" borderId="16" xfId="0" applyNumberFormat="1" applyFont="1" applyBorder="1" applyAlignment="1">
      <alignment horizontal="distributed" vertical="center"/>
    </xf>
    <xf numFmtId="177" fontId="13" fillId="0" borderId="35" xfId="0" applyNumberFormat="1" applyFont="1" applyBorder="1" applyAlignment="1">
      <alignment horizontal="distributed" vertical="center"/>
    </xf>
    <xf numFmtId="0" fontId="6" fillId="4" borderId="14" xfId="0" applyFont="1" applyFill="1" applyBorder="1" applyAlignment="1">
      <alignment horizontal="distributed" vertical="center" justifyLastLine="1"/>
    </xf>
    <xf numFmtId="0" fontId="6" fillId="4" borderId="36" xfId="0" applyFont="1" applyFill="1" applyBorder="1" applyAlignment="1">
      <alignment horizontal="distributed" vertical="center" justifyLastLine="1"/>
    </xf>
    <xf numFmtId="0" fontId="6" fillId="4" borderId="16" xfId="0" applyFont="1" applyFill="1" applyBorder="1" applyAlignment="1">
      <alignment horizontal="distributed" vertical="center" justifyLastLine="1"/>
    </xf>
    <xf numFmtId="0" fontId="6" fillId="4" borderId="35" xfId="0" applyFont="1" applyFill="1" applyBorder="1" applyAlignment="1">
      <alignment horizontal="distributed" vertical="center" justifyLastLine="1"/>
    </xf>
    <xf numFmtId="0" fontId="10" fillId="0" borderId="6" xfId="0" applyFont="1" applyBorder="1" applyAlignment="1">
      <alignment horizontal="center"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158" xfId="0" applyFont="1" applyBorder="1" applyAlignment="1">
      <alignment horizontal="center" vertical="center"/>
    </xf>
    <xf numFmtId="0" fontId="10" fillId="0" borderId="29" xfId="0" applyFont="1" applyBorder="1" applyAlignment="1">
      <alignment horizontal="center" vertical="center"/>
    </xf>
    <xf numFmtId="0" fontId="10" fillId="0" borderId="201" xfId="0" applyFont="1" applyBorder="1" applyAlignment="1">
      <alignment horizontal="center" vertical="center"/>
    </xf>
    <xf numFmtId="0" fontId="10" fillId="0" borderId="14"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197" xfId="0" applyFont="1" applyBorder="1" applyAlignment="1">
      <alignment horizontal="center" vertical="center"/>
    </xf>
    <xf numFmtId="0" fontId="10" fillId="0" borderId="200" xfId="0" applyFont="1" applyBorder="1" applyAlignment="1">
      <alignment vertical="center"/>
    </xf>
    <xf numFmtId="0" fontId="13" fillId="0" borderId="2" xfId="0" applyFont="1" applyBorder="1" applyAlignment="1">
      <alignment horizontal="right"/>
    </xf>
    <xf numFmtId="0" fontId="10" fillId="0" borderId="5" xfId="0" applyFont="1" applyBorder="1" applyAlignment="1">
      <alignment vertical="center"/>
    </xf>
    <xf numFmtId="0" fontId="10" fillId="0" borderId="7" xfId="0" applyFont="1" applyBorder="1" applyAlignment="1">
      <alignment vertical="center"/>
    </xf>
    <xf numFmtId="0" fontId="10" fillId="0" borderId="182" xfId="0" applyFont="1" applyBorder="1" applyAlignment="1">
      <alignment horizontal="center" vertical="center"/>
    </xf>
    <xf numFmtId="0" fontId="10" fillId="0" borderId="23" xfId="0" applyFont="1" applyBorder="1" applyAlignment="1">
      <alignment horizontal="center" vertical="center"/>
    </xf>
    <xf numFmtId="0" fontId="10" fillId="0" borderId="200" xfId="0" applyFont="1" applyBorder="1" applyAlignment="1">
      <alignment horizontal="center" vertical="center"/>
    </xf>
    <xf numFmtId="0" fontId="0" fillId="0" borderId="158" xfId="0" applyBorder="1" applyAlignment="1">
      <alignment horizontal="center" vertical="center"/>
    </xf>
    <xf numFmtId="0" fontId="0" fillId="0" borderId="201" xfId="0" applyBorder="1" applyAlignment="1">
      <alignment horizontal="center" vertical="center"/>
    </xf>
    <xf numFmtId="0" fontId="0" fillId="0" borderId="202" xfId="0" applyBorder="1" applyAlignment="1">
      <alignment horizontal="center" vertical="center"/>
    </xf>
    <xf numFmtId="0" fontId="0" fillId="0" borderId="196" xfId="0" applyBorder="1" applyAlignment="1">
      <alignment horizontal="center" vertical="center"/>
    </xf>
    <xf numFmtId="0" fontId="0" fillId="0" borderId="22" xfId="0" applyBorder="1" applyAlignment="1">
      <alignment horizontal="center" vertical="center"/>
    </xf>
    <xf numFmtId="0" fontId="14" fillId="0" borderId="0" xfId="0" applyFont="1" applyAlignment="1">
      <alignment horizontal="left" shrinkToFit="1"/>
    </xf>
    <xf numFmtId="0" fontId="6" fillId="0" borderId="16" xfId="24" applyFont="1" applyBorder="1" applyAlignment="1">
      <alignment horizontal="center" vertical="center" wrapText="1"/>
    </xf>
    <xf numFmtId="0" fontId="6" fillId="0" borderId="23" xfId="24" applyFont="1" applyBorder="1" applyAlignment="1">
      <alignment horizontal="center" vertical="center"/>
    </xf>
    <xf numFmtId="0" fontId="14" fillId="0" borderId="0" xfId="24" applyFont="1" applyAlignment="1">
      <alignment horizontal="center" shrinkToFit="1"/>
    </xf>
    <xf numFmtId="0" fontId="6" fillId="0" borderId="31" xfId="24" applyFont="1" applyBorder="1" applyAlignment="1">
      <alignment horizontal="center" vertical="center"/>
    </xf>
    <xf numFmtId="0" fontId="6" fillId="0" borderId="0" xfId="24" applyFont="1" applyBorder="1" applyAlignment="1">
      <alignment horizontal="center" vertical="center"/>
    </xf>
    <xf numFmtId="0" fontId="6" fillId="0" borderId="2" xfId="24" applyFont="1" applyBorder="1" applyAlignment="1">
      <alignment horizontal="center" vertical="center"/>
    </xf>
    <xf numFmtId="0" fontId="6" fillId="0" borderId="6" xfId="24" applyFont="1" applyBorder="1" applyAlignment="1">
      <alignment horizontal="center" vertical="center" wrapText="1"/>
    </xf>
    <xf numFmtId="0" fontId="6" fillId="0" borderId="7" xfId="24" applyFont="1" applyBorder="1" applyAlignment="1">
      <alignment horizontal="center" vertical="center" wrapText="1"/>
    </xf>
    <xf numFmtId="0" fontId="6" fillId="0" borderId="5" xfId="24" applyFont="1" applyBorder="1" applyAlignment="1">
      <alignment horizontal="center" vertical="center" wrapText="1"/>
    </xf>
    <xf numFmtId="0" fontId="6" fillId="0" borderId="8" xfId="24" applyFont="1" applyBorder="1" applyAlignment="1">
      <alignment horizontal="center" vertical="center"/>
    </xf>
    <xf numFmtId="0" fontId="6" fillId="0" borderId="6" xfId="24" applyFont="1" applyBorder="1" applyAlignment="1">
      <alignment horizontal="center" vertical="center"/>
    </xf>
    <xf numFmtId="0" fontId="6" fillId="0" borderId="14" xfId="24" applyFont="1" applyBorder="1" applyAlignment="1">
      <alignment horizontal="center" vertical="center"/>
    </xf>
    <xf numFmtId="0" fontId="6" fillId="0" borderId="22" xfId="24" applyFont="1" applyBorder="1" applyAlignment="1">
      <alignment horizontal="center" vertical="center"/>
    </xf>
    <xf numFmtId="0" fontId="6" fillId="0" borderId="63" xfId="24" applyFont="1" applyBorder="1" applyAlignment="1">
      <alignment horizontal="center" vertical="center"/>
    </xf>
    <xf numFmtId="0" fontId="6" fillId="0" borderId="32" xfId="24" applyFont="1" applyBorder="1" applyAlignment="1">
      <alignment horizontal="center" vertical="center"/>
    </xf>
    <xf numFmtId="0" fontId="6" fillId="0" borderId="1" xfId="24" applyFont="1" applyBorder="1" applyAlignment="1">
      <alignment horizontal="center" vertical="center"/>
    </xf>
    <xf numFmtId="0" fontId="6" fillId="0" borderId="20" xfId="24" applyFont="1" applyBorder="1" applyAlignment="1">
      <alignment horizontal="center" vertical="center"/>
    </xf>
    <xf numFmtId="0" fontId="6" fillId="0" borderId="15" xfId="24" applyFont="1" applyBorder="1" applyAlignment="1">
      <alignment horizontal="center" vertical="center"/>
    </xf>
    <xf numFmtId="38" fontId="6" fillId="0" borderId="0" xfId="1" applyFont="1" applyBorder="1" applyAlignment="1">
      <alignment horizontal="right"/>
    </xf>
    <xf numFmtId="0" fontId="0" fillId="0" borderId="2" xfId="0" applyBorder="1" applyAlignment="1">
      <alignment horizontal="right"/>
    </xf>
    <xf numFmtId="38" fontId="19" fillId="0" borderId="0" xfId="1" applyFont="1" applyBorder="1" applyAlignment="1">
      <alignment horizontal="left" shrinkToFit="1"/>
    </xf>
    <xf numFmtId="0" fontId="19" fillId="0" borderId="0" xfId="0" applyFont="1" applyAlignment="1">
      <alignment horizontal="left" shrinkToFit="1"/>
    </xf>
    <xf numFmtId="177" fontId="0" fillId="0" borderId="31" xfId="0" applyNumberFormat="1" applyFill="1" applyBorder="1" applyAlignment="1">
      <alignment horizontal="right" shrinkToFit="1"/>
    </xf>
    <xf numFmtId="0" fontId="6" fillId="0" borderId="0" xfId="0" applyFont="1" applyAlignment="1">
      <alignment horizontal="left" shrinkToFit="1"/>
    </xf>
    <xf numFmtId="0" fontId="44" fillId="4" borderId="0" xfId="0" applyFont="1" applyFill="1" applyAlignment="1">
      <alignment horizontal="left" vertical="center" shrinkToFit="1"/>
    </xf>
    <xf numFmtId="0" fontId="44" fillId="4" borderId="207" xfId="0" applyFont="1" applyFill="1" applyBorder="1" applyAlignment="1">
      <alignment horizontal="center" vertical="center" shrinkToFit="1"/>
    </xf>
    <xf numFmtId="0" fontId="44" fillId="4" borderId="6" xfId="0" applyFont="1" applyFill="1" applyBorder="1" applyAlignment="1">
      <alignment horizontal="center" vertical="center" shrinkToFit="1"/>
    </xf>
    <xf numFmtId="0" fontId="44" fillId="4" borderId="8" xfId="0" applyFont="1" applyFill="1" applyBorder="1" applyAlignment="1">
      <alignment horizontal="center" vertical="center" shrinkToFit="1"/>
    </xf>
    <xf numFmtId="0" fontId="44" fillId="4" borderId="208" xfId="0" applyFont="1" applyFill="1" applyBorder="1" applyAlignment="1">
      <alignment horizontal="center" vertical="center" shrinkToFit="1"/>
    </xf>
    <xf numFmtId="0" fontId="44" fillId="4" borderId="31" xfId="0" applyFont="1" applyFill="1" applyBorder="1" applyAlignment="1">
      <alignment horizontal="center" vertical="center"/>
    </xf>
    <xf numFmtId="0" fontId="44" fillId="4" borderId="0" xfId="0" applyFont="1" applyFill="1" applyBorder="1" applyAlignment="1">
      <alignment horizontal="left" vertical="center" shrinkToFit="1"/>
    </xf>
    <xf numFmtId="0" fontId="44" fillId="4" borderId="0" xfId="0" applyFont="1" applyFill="1" applyBorder="1" applyAlignment="1">
      <alignment vertical="center" shrinkToFit="1"/>
    </xf>
    <xf numFmtId="0" fontId="0" fillId="0" borderId="0" xfId="0" applyAlignment="1">
      <alignment horizontal="left" vertical="center" shrinkToFit="1"/>
    </xf>
    <xf numFmtId="0" fontId="0" fillId="0" borderId="7" xfId="0" applyBorder="1"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208" xfId="0" applyBorder="1" applyAlignment="1">
      <alignment horizontal="center" vertical="center" shrinkToFit="1"/>
    </xf>
    <xf numFmtId="0" fontId="55" fillId="4" borderId="64" xfId="26" applyFont="1" applyFill="1" applyBorder="1" applyAlignment="1">
      <alignment horizontal="center" vertical="center"/>
    </xf>
    <xf numFmtId="0" fontId="55" fillId="4" borderId="13" xfId="26" applyFont="1" applyFill="1" applyBorder="1" applyAlignment="1">
      <alignment horizontal="center" vertical="center"/>
    </xf>
    <xf numFmtId="0" fontId="54" fillId="4" borderId="62" xfId="26" applyFont="1" applyFill="1" applyBorder="1" applyAlignment="1">
      <alignment horizontal="left" vertical="center"/>
    </xf>
    <xf numFmtId="0" fontId="0" fillId="4" borderId="0" xfId="26" applyFont="1" applyFill="1" applyAlignment="1">
      <alignment horizontal="left" vertical="center"/>
    </xf>
    <xf numFmtId="0" fontId="0" fillId="4" borderId="15" xfId="26" applyFont="1" applyFill="1" applyBorder="1" applyAlignment="1">
      <alignment horizontal="left" vertical="center"/>
    </xf>
    <xf numFmtId="0" fontId="63" fillId="4" borderId="31" xfId="26" applyFont="1" applyFill="1" applyBorder="1" applyAlignment="1">
      <alignment horizontal="left" vertical="center" wrapText="1"/>
    </xf>
    <xf numFmtId="0" fontId="62" fillId="7" borderId="12" xfId="26" applyFont="1" applyFill="1" applyBorder="1" applyAlignment="1">
      <alignment horizontal="center" vertical="center"/>
    </xf>
    <xf numFmtId="0" fontId="62" fillId="7" borderId="64" xfId="26" applyFont="1" applyFill="1" applyBorder="1" applyAlignment="1">
      <alignment horizontal="center" vertical="center"/>
    </xf>
    <xf numFmtId="0" fontId="62" fillId="7" borderId="212" xfId="26" applyFont="1" applyFill="1" applyBorder="1" applyAlignment="1">
      <alignment horizontal="center" vertical="center"/>
    </xf>
    <xf numFmtId="0" fontId="62" fillId="7" borderId="214" xfId="26" applyFont="1" applyFill="1" applyBorder="1" applyAlignment="1">
      <alignment horizontal="center" vertical="center"/>
    </xf>
    <xf numFmtId="0" fontId="62" fillId="7" borderId="1" xfId="26" applyFont="1" applyFill="1" applyBorder="1" applyAlignment="1">
      <alignment horizontal="center" vertical="center"/>
    </xf>
    <xf numFmtId="0" fontId="55" fillId="4" borderId="1" xfId="26" applyFont="1" applyFill="1" applyBorder="1" applyAlignment="1">
      <alignment horizontal="center" vertical="center"/>
    </xf>
    <xf numFmtId="0" fontId="55" fillId="4" borderId="159" xfId="26" applyFont="1" applyFill="1" applyBorder="1" applyAlignment="1">
      <alignment horizontal="center" vertical="center"/>
    </xf>
    <xf numFmtId="0" fontId="62" fillId="7" borderId="213" xfId="26" applyFont="1" applyFill="1" applyBorder="1" applyAlignment="1">
      <alignment horizontal="center" vertical="center"/>
    </xf>
    <xf numFmtId="0" fontId="62" fillId="7" borderId="62" xfId="26" applyFont="1" applyFill="1" applyBorder="1" applyAlignment="1">
      <alignment horizontal="center" vertical="center"/>
    </xf>
    <xf numFmtId="0" fontId="55" fillId="4" borderId="12" xfId="26" applyFont="1" applyFill="1" applyBorder="1" applyAlignment="1">
      <alignment horizontal="center" vertical="center"/>
    </xf>
    <xf numFmtId="0" fontId="13" fillId="0" borderId="31" xfId="0" applyFont="1" applyBorder="1" applyAlignment="1">
      <alignment horizontal="left" shrinkToFit="1"/>
    </xf>
    <xf numFmtId="0" fontId="10" fillId="0" borderId="0" xfId="0" applyFont="1" applyFill="1" applyAlignment="1">
      <alignment horizontal="left" vertical="center"/>
    </xf>
    <xf numFmtId="201" fontId="0" fillId="0" borderId="0" xfId="0" applyNumberFormat="1" applyFont="1" applyFill="1" applyAlignment="1">
      <alignment horizontal="left" vertical="center"/>
    </xf>
    <xf numFmtId="201" fontId="0" fillId="0" borderId="0" xfId="0" applyNumberFormat="1" applyFont="1" applyFill="1" applyBorder="1" applyAlignment="1">
      <alignment vertical="center"/>
    </xf>
    <xf numFmtId="0" fontId="0" fillId="0" borderId="1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0" xfId="0" applyFont="1" applyFill="1" applyBorder="1" applyAlignment="1"/>
    <xf numFmtId="58" fontId="0" fillId="0" borderId="0" xfId="0" applyNumberFormat="1" applyFont="1" applyFill="1" applyAlignment="1">
      <alignment horizontal="left" vertical="center"/>
    </xf>
    <xf numFmtId="0" fontId="0" fillId="0" borderId="62" xfId="0" applyFont="1" applyFill="1" applyBorder="1" applyAlignment="1">
      <alignment vertical="center"/>
    </xf>
    <xf numFmtId="0" fontId="0" fillId="0" borderId="12" xfId="0" applyFont="1" applyFill="1" applyBorder="1" applyAlignment="1">
      <alignment horizontal="center" vertical="center"/>
    </xf>
    <xf numFmtId="0" fontId="0" fillId="0" borderId="0" xfId="0" applyNumberFormat="1" applyFont="1" applyFill="1" applyAlignment="1">
      <alignment horizontal="left" vertical="center"/>
    </xf>
    <xf numFmtId="0" fontId="0" fillId="0" borderId="0" xfId="0" applyFont="1" applyFill="1" applyBorder="1" applyAlignment="1">
      <alignment vertical="center"/>
    </xf>
    <xf numFmtId="0" fontId="0" fillId="0" borderId="15" xfId="0" applyFont="1" applyFill="1" applyBorder="1" applyAlignment="1"/>
    <xf numFmtId="0" fontId="0" fillId="0" borderId="31" xfId="0" applyFill="1" applyBorder="1" applyAlignment="1">
      <alignment horizontal="right"/>
    </xf>
    <xf numFmtId="0" fontId="66" fillId="0" borderId="0" xfId="0" applyFont="1" applyFill="1" applyAlignment="1">
      <alignment horizontal="left" vertical="top" wrapText="1"/>
    </xf>
    <xf numFmtId="0" fontId="66" fillId="0" borderId="62" xfId="0" applyFont="1" applyFill="1" applyBorder="1" applyAlignment="1">
      <alignment horizontal="left" vertical="top" wrapText="1"/>
    </xf>
    <xf numFmtId="0" fontId="9" fillId="0" borderId="64" xfId="0" applyFont="1" applyFill="1" applyBorder="1" applyAlignment="1" applyProtection="1">
      <alignment horizontal="left" vertical="center" shrinkToFit="1"/>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9" fillId="0" borderId="16" xfId="0" applyFont="1" applyFill="1" applyBorder="1" applyAlignment="1" applyProtection="1">
      <alignment horizontal="right" vertical="center"/>
    </xf>
    <xf numFmtId="0" fontId="9" fillId="0" borderId="15" xfId="0" applyFont="1" applyFill="1" applyBorder="1" applyAlignment="1" applyProtection="1">
      <alignment horizontal="right" vertical="center"/>
    </xf>
    <xf numFmtId="0" fontId="9" fillId="0" borderId="63" xfId="0" applyFont="1" applyFill="1" applyBorder="1" applyAlignment="1" applyProtection="1">
      <alignment horizontal="right" vertical="center"/>
    </xf>
    <xf numFmtId="0" fontId="9" fillId="0" borderId="14" xfId="0" applyFont="1" applyFill="1" applyBorder="1" applyAlignment="1" applyProtection="1">
      <alignment horizontal="center" vertical="center" shrinkToFit="1"/>
    </xf>
    <xf numFmtId="0" fontId="9" fillId="0" borderId="36" xfId="0" applyFont="1" applyFill="1" applyBorder="1" applyAlignment="1" applyProtection="1">
      <alignment horizontal="center" vertical="center" shrinkToFit="1"/>
    </xf>
    <xf numFmtId="0" fontId="0" fillId="0" borderId="12" xfId="0" applyBorder="1"/>
    <xf numFmtId="0" fontId="0" fillId="0" borderId="13" xfId="0" applyBorder="1"/>
    <xf numFmtId="0" fontId="9" fillId="0" borderId="35" xfId="0" applyFont="1" applyFill="1" applyBorder="1" applyAlignment="1" applyProtection="1">
      <alignment horizontal="left" vertical="center"/>
    </xf>
    <xf numFmtId="0" fontId="9" fillId="0" borderId="62" xfId="0" applyFont="1" applyFill="1" applyBorder="1" applyAlignment="1" applyProtection="1">
      <alignment horizontal="left" vertical="center"/>
    </xf>
    <xf numFmtId="0" fontId="9" fillId="0" borderId="77" xfId="0" applyFont="1" applyFill="1" applyBorder="1" applyAlignment="1" applyProtection="1">
      <alignment horizontal="left" vertical="center"/>
    </xf>
    <xf numFmtId="0" fontId="69" fillId="0" borderId="36" xfId="0" applyFont="1" applyBorder="1" applyAlignment="1">
      <alignment horizontal="center" vertical="center" shrinkToFit="1"/>
    </xf>
    <xf numFmtId="0" fontId="9" fillId="0" borderId="12" xfId="0" applyFont="1" applyFill="1" applyBorder="1" applyAlignment="1" applyProtection="1">
      <alignment horizontal="left" vertical="center" shrinkToFit="1"/>
    </xf>
    <xf numFmtId="0" fontId="9" fillId="0" borderId="13" xfId="0" applyFont="1" applyFill="1" applyBorder="1" applyAlignment="1" applyProtection="1">
      <alignment horizontal="left" vertical="center" shrinkToFit="1"/>
    </xf>
    <xf numFmtId="0" fontId="71" fillId="0" borderId="15" xfId="0" applyFont="1" applyBorder="1" applyAlignment="1">
      <alignment horizontal="right" vertical="center"/>
    </xf>
    <xf numFmtId="0" fontId="15" fillId="0" borderId="0" xfId="0" applyFont="1" applyFill="1" applyAlignment="1">
      <alignment horizontal="right" vertical="top" wrapText="1"/>
    </xf>
    <xf numFmtId="0" fontId="15" fillId="0" borderId="0" xfId="0" applyFont="1" applyFill="1" applyAlignment="1">
      <alignment horizontal="left" vertical="top" wrapText="1"/>
    </xf>
    <xf numFmtId="0" fontId="9" fillId="0" borderId="16" xfId="0" applyFont="1" applyFill="1" applyBorder="1" applyAlignment="1" applyProtection="1">
      <alignment horizontal="left" vertical="center" shrinkToFit="1"/>
    </xf>
    <xf numFmtId="0" fontId="0" fillId="0" borderId="15" xfId="0" applyBorder="1"/>
    <xf numFmtId="0" fontId="0" fillId="0" borderId="63" xfId="0" applyBorder="1"/>
    <xf numFmtId="0" fontId="0" fillId="0" borderId="18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right"/>
    </xf>
    <xf numFmtId="0" fontId="0" fillId="0" borderId="31" xfId="0" applyBorder="1" applyAlignment="1">
      <alignment vertical="center"/>
    </xf>
    <xf numFmtId="0" fontId="0" fillId="0" borderId="223" xfId="0" applyBorder="1" applyAlignment="1">
      <alignment horizontal="center" vertical="center"/>
    </xf>
    <xf numFmtId="0" fontId="0" fillId="0" borderId="218" xfId="0" applyBorder="1" applyAlignment="1">
      <alignment horizontal="center" vertical="center"/>
    </xf>
    <xf numFmtId="0" fontId="0" fillId="0" borderId="5" xfId="0" applyBorder="1" applyAlignment="1">
      <alignment horizontal="center" vertical="center"/>
    </xf>
    <xf numFmtId="0" fontId="0" fillId="0" borderId="61" xfId="0" applyBorder="1" applyAlignment="1">
      <alignment horizontal="center" vertical="center" shrinkToFit="1"/>
    </xf>
    <xf numFmtId="0" fontId="0" fillId="0" borderId="32" xfId="0" applyBorder="1" applyAlignment="1">
      <alignment horizontal="center" vertical="center"/>
    </xf>
  </cellXfs>
  <cellStyles count="27">
    <cellStyle name="パーセント 2" xfId="6" xr:uid="{EE5561B8-4D53-4DC6-B250-906EE43140CD}"/>
    <cellStyle name="ハイパーリンク" xfId="21" builtinId="8"/>
    <cellStyle name="ハイパーリンク 2" xfId="23" xr:uid="{1715545A-5F7D-4861-82B9-4C539486538A}"/>
    <cellStyle name="桁区切り" xfId="1" builtinId="6"/>
    <cellStyle name="桁区切り 2" xfId="2" xr:uid="{B7DF1F2B-C920-4F87-B69D-8C351934A2CA}"/>
    <cellStyle name="桁区切り 3" xfId="8" xr:uid="{358A459F-24E9-40B2-9EE0-DAF3A90282D9}"/>
    <cellStyle name="桁区切り 4" xfId="10" xr:uid="{B21E26D8-8798-4340-8DDB-FF574C48148D}"/>
    <cellStyle name="桁区切り 5" xfId="25" xr:uid="{4E5B46A3-ADFB-4579-8A1E-E2CFBD92A108}"/>
    <cellStyle name="通貨 2" xfId="3" xr:uid="{61EC040B-0EA7-4FC4-A7D6-53B4783CD328}"/>
    <cellStyle name="標準" xfId="0" builtinId="0"/>
    <cellStyle name="標準 10" xfId="18" xr:uid="{EB55AC52-7F13-403C-B530-2CE6395BB06A}"/>
    <cellStyle name="標準 11" xfId="19" xr:uid="{D7FF17AF-6E42-4F60-B858-00EDA0D0871E}"/>
    <cellStyle name="標準 12" xfId="20" xr:uid="{8EF07B14-402F-4173-A048-3C3FB48D00A2}"/>
    <cellStyle name="標準 13" xfId="22" xr:uid="{81B09848-0A39-4B7E-AEA9-3D9056CE861B}"/>
    <cellStyle name="標準 14" xfId="24" xr:uid="{FFBBD8E2-C853-456D-8147-DFF2C2E87871}"/>
    <cellStyle name="標準 15" xfId="26" xr:uid="{67326728-6330-4C3E-A0D5-7C557EA2A128}"/>
    <cellStyle name="標準 2" xfId="5" xr:uid="{F1DC2F49-144F-4A4C-8005-3C2D6D1C7103}"/>
    <cellStyle name="標準 3" xfId="7" xr:uid="{82CE694E-6712-4BDD-A95B-48D39086C194}"/>
    <cellStyle name="標準 4" xfId="9" xr:uid="{356DA6BB-BC29-49F8-AB3D-B9DAA15A1CE8}"/>
    <cellStyle name="標準 5" xfId="13" xr:uid="{BC9BB367-50AD-430C-A968-CA8FEE682F08}"/>
    <cellStyle name="標準 6" xfId="14" xr:uid="{E38689E6-8D3E-4308-B70F-0468E90697FC}"/>
    <cellStyle name="標準 7" xfId="15" xr:uid="{C497E495-94AF-48A5-B1B0-E69712111EDD}"/>
    <cellStyle name="標準 8" xfId="16" xr:uid="{9A429874-530E-4D75-900B-D5294E42593F}"/>
    <cellStyle name="標準 9" xfId="17" xr:uid="{8164BD2C-17AE-4448-8540-314F027ADC91}"/>
    <cellStyle name="標準_JB16" xfId="4" xr:uid="{61758A40-879C-4927-9AEA-F5F9C3AA0C13}"/>
    <cellStyle name="標準_JB16 2" xfId="12" xr:uid="{E3C6CC1D-9380-401A-AD6B-D2C806B12D46}"/>
    <cellStyle name="標準_第7表" xfId="11" xr:uid="{E2F7222D-E829-49AA-B80D-8B3C1F829CB4}"/>
  </cellStyles>
  <dxfs count="1">
    <dxf>
      <fill>
        <patternFill>
          <bgColor rgb="FF00B0F0"/>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charts/_rels/chart1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12.xml"/><Relationship Id="rId1" Type="http://schemas.microsoft.com/office/2011/relationships/chartStyle" Target="style12.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13.xml"/><Relationship Id="rId1" Type="http://schemas.microsoft.com/office/2011/relationships/chartStyle" Target="style13.xml"/></Relationships>
</file>

<file path=xl/charts/_rels/chart2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15.xml"/><Relationship Id="rId1" Type="http://schemas.microsoft.com/office/2011/relationships/chartStyle" Target="style15.xml"/></Relationships>
</file>

<file path=xl/charts/_rels/chart3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5.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6.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7.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21.xml"/><Relationship Id="rId1" Type="http://schemas.microsoft.com/office/2011/relationships/chartStyle" Target="style21.xml"/></Relationships>
</file>

<file path=xl/charts/_rels/chart39.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40.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41.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43.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771362362447372E-2"/>
          <c:y val="7.6350894282544574E-2"/>
          <c:w val="0.81768705700472966"/>
          <c:h val="0.65736017533890734"/>
        </c:manualLayout>
      </c:layout>
      <c:barChart>
        <c:barDir val="col"/>
        <c:grouping val="clustered"/>
        <c:varyColors val="0"/>
        <c:ser>
          <c:idx val="0"/>
          <c:order val="0"/>
          <c:spPr>
            <a:solidFill>
              <a:schemeClr val="bg1">
                <a:lumMod val="65000"/>
              </a:schemeClr>
            </a:solidFill>
            <a:ln w="12700">
              <a:solidFill>
                <a:schemeClr val="accent1"/>
              </a:solidFill>
              <a:prstDash val="solid"/>
            </a:ln>
          </c:spPr>
          <c:invertIfNegative val="0"/>
          <c:cat>
            <c:strRef>
              <c:f>産業_表12!$A$4:$A$15</c:f>
              <c:strCache>
                <c:ptCount val="12"/>
                <c:pt idx="0">
                  <c:v>昭和61年</c:v>
                </c:pt>
                <c:pt idx="1">
                  <c:v>平成３年</c:v>
                </c:pt>
                <c:pt idx="2">
                  <c:v>平成６年</c:v>
                </c:pt>
                <c:pt idx="3">
                  <c:v>平成８年</c:v>
                </c:pt>
                <c:pt idx="4">
                  <c:v>平成11年</c:v>
                </c:pt>
                <c:pt idx="5">
                  <c:v>平成13年</c:v>
                </c:pt>
                <c:pt idx="6">
                  <c:v>平成16年</c:v>
                </c:pt>
                <c:pt idx="7">
                  <c:v>平成18年</c:v>
                </c:pt>
                <c:pt idx="8">
                  <c:v>平成21年</c:v>
                </c:pt>
                <c:pt idx="9">
                  <c:v>平成24年</c:v>
                </c:pt>
                <c:pt idx="10">
                  <c:v>平成26年</c:v>
                </c:pt>
                <c:pt idx="11">
                  <c:v>平成28年</c:v>
                </c:pt>
              </c:strCache>
            </c:strRef>
          </c:cat>
          <c:val>
            <c:numRef>
              <c:f>産業_表12!$B$4:$B$15</c:f>
              <c:numCache>
                <c:formatCode>#,##0_);[Red]\(#,##0\)</c:formatCode>
                <c:ptCount val="12"/>
                <c:pt idx="0">
                  <c:v>5854</c:v>
                </c:pt>
                <c:pt idx="1">
                  <c:v>6316</c:v>
                </c:pt>
                <c:pt idx="2">
                  <c:v>6522</c:v>
                </c:pt>
                <c:pt idx="3">
                  <c:v>7296</c:v>
                </c:pt>
                <c:pt idx="4">
                  <c:v>7051</c:v>
                </c:pt>
                <c:pt idx="5">
                  <c:v>7080</c:v>
                </c:pt>
                <c:pt idx="6" formatCode="###,###,##0;&quot;-&quot;##,###,##0">
                  <c:v>6953</c:v>
                </c:pt>
                <c:pt idx="7" formatCode="###,###,##0;&quot;-&quot;##,###,##0">
                  <c:v>7309</c:v>
                </c:pt>
                <c:pt idx="8" formatCode="###,###,##0;&quot;-&quot;##,###,##0">
                  <c:v>8302</c:v>
                </c:pt>
                <c:pt idx="9" formatCode="###,###,##0;&quot;-&quot;##,###,##0">
                  <c:v>7876</c:v>
                </c:pt>
                <c:pt idx="10" formatCode="###,###,##0;&quot;-&quot;##,###,##0">
                  <c:v>8463</c:v>
                </c:pt>
                <c:pt idx="11" formatCode="###,###,##0;&quot;-&quot;##,###,##0">
                  <c:v>8346</c:v>
                </c:pt>
              </c:numCache>
            </c:numRef>
          </c:val>
          <c:extLst>
            <c:ext xmlns:c16="http://schemas.microsoft.com/office/drawing/2014/chart" uri="{C3380CC4-5D6E-409C-BE32-E72D297353CC}">
              <c16:uniqueId val="{00000000-21B4-4646-A962-342FBA3FB58C}"/>
            </c:ext>
          </c:extLst>
        </c:ser>
        <c:dLbls>
          <c:showLegendKey val="0"/>
          <c:showVal val="0"/>
          <c:showCatName val="0"/>
          <c:showSerName val="0"/>
          <c:showPercent val="0"/>
          <c:showBubbleSize val="0"/>
        </c:dLbls>
        <c:gapWidth val="30"/>
        <c:axId val="607106352"/>
        <c:axId val="607106744"/>
      </c:barChart>
      <c:catAx>
        <c:axId val="607106352"/>
        <c:scaling>
          <c:orientation val="minMax"/>
        </c:scaling>
        <c:delete val="0"/>
        <c:axPos val="b"/>
        <c:numFmt formatCode="@" sourceLinked="0"/>
        <c:majorTickMark val="none"/>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607106744"/>
        <c:crossesAt val="0"/>
        <c:auto val="1"/>
        <c:lblAlgn val="ctr"/>
        <c:lblOffset val="100"/>
        <c:tickLblSkip val="1"/>
        <c:tickMarkSkip val="1"/>
        <c:noMultiLvlLbl val="0"/>
      </c:catAx>
      <c:valAx>
        <c:axId val="607106744"/>
        <c:scaling>
          <c:orientation val="minMax"/>
          <c:min val="0"/>
        </c:scaling>
        <c:delete val="0"/>
        <c:axPos val="l"/>
        <c:majorGridlines>
          <c:spPr>
            <a:ln w="3175">
              <a:solidFill>
                <a:srgbClr val="000000"/>
              </a:solidFill>
              <a:prstDash val="solid"/>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lang="en-US" altLang="ja-JP"/>
                  <a:t>(</a:t>
                </a:r>
                <a:r>
                  <a:rPr lang="ja-JP" altLang="en-US"/>
                  <a:t>件</a:t>
                </a:r>
                <a:r>
                  <a:rPr lang="en-US" altLang="ja-JP"/>
                  <a:t>)</a:t>
                </a:r>
                <a:endParaRPr lang="ja-JP" altLang="en-US"/>
              </a:p>
            </c:rich>
          </c:tx>
          <c:layout>
            <c:manualLayout>
              <c:xMode val="edge"/>
              <c:yMode val="edge"/>
              <c:x val="2.9600313828259912E-2"/>
              <c:y val="2.4628622453121219E-3"/>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607106352"/>
        <c:crosses val="autoZero"/>
        <c:crossBetween val="between"/>
        <c:majorUnit val="2000"/>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2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rgbClr val="000000"/>
                </a:solidFill>
                <a:latin typeface="ＭＳ Ｐゴシック"/>
                <a:ea typeface="ＭＳ Ｐゴシック"/>
                <a:cs typeface="ＭＳ Ｐゴシック"/>
              </a:defRPr>
            </a:pPr>
            <a:r>
              <a:rPr lang="ja-JP" altLang="en-US" sz="1400"/>
              <a:t>農家数の推移（主副業別）</a:t>
            </a:r>
          </a:p>
        </c:rich>
      </c:tx>
      <c:layout>
        <c:manualLayout>
          <c:xMode val="edge"/>
          <c:yMode val="edge"/>
          <c:x val="0.4080888122200273"/>
          <c:y val="4.6981510903154847E-2"/>
        </c:manualLayout>
      </c:layout>
      <c:overlay val="0"/>
      <c:spPr>
        <a:noFill/>
        <a:ln w="25400">
          <a:noFill/>
        </a:ln>
        <a:effectLst/>
      </c:spPr>
      <c:txPr>
        <a:bodyPr rot="0" spcFirstLastPara="1" vertOverflow="ellipsis" vert="horz" wrap="square" anchor="ctr" anchorCtr="1"/>
        <a:lstStyle/>
        <a:p>
          <a:pPr>
            <a:defRPr sz="1400" b="1"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5.7759464654731772E-2"/>
          <c:y val="0.12610106337198432"/>
          <c:w val="0.90261269312662096"/>
          <c:h val="0.74020217539326427"/>
        </c:manualLayout>
      </c:layout>
      <c:barChart>
        <c:barDir val="col"/>
        <c:grouping val="clustered"/>
        <c:varyColors val="0"/>
        <c:ser>
          <c:idx val="4"/>
          <c:order val="4"/>
          <c:tx>
            <c:strRef>
              <c:f>表21!$A$10</c:f>
              <c:strCache>
                <c:ptCount val="1"/>
                <c:pt idx="0">
                  <c:v>平成１２年</c:v>
                </c:pt>
              </c:strCache>
            </c:strRef>
          </c:tx>
          <c:spPr>
            <a:solidFill>
              <a:schemeClr val="dk1">
                <a:tint val="30000"/>
              </a:schemeClr>
            </a:solidFill>
            <a:ln>
              <a:noFill/>
            </a:ln>
            <a:effectLst/>
          </c:spPr>
          <c:invertIfNegative val="0"/>
          <c:cat>
            <c:strRef>
              <c:extLst>
                <c:ext xmlns:c15="http://schemas.microsoft.com/office/drawing/2012/chart" uri="{02D57815-91ED-43cb-92C2-25804820EDAC}">
                  <c15:fullRef>
                    <c15:sqref>表21!$B$5:$J$5</c15:sqref>
                  </c15:fullRef>
                </c:ext>
              </c:extLst>
              <c:f>(表21!$B$5,表21!$G$5:$J$5)</c:f>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表21!$B$10:$J$10</c15:sqref>
                  </c15:fullRef>
                </c:ext>
              </c:extLst>
              <c:f>(表21!$B$10,表21!$G$10:$J$10)</c:f>
              <c:numCache>
                <c:formatCode>#,##0_);[Red]\(#,##0\)</c:formatCode>
                <c:ptCount val="5"/>
                <c:pt idx="0">
                  <c:v>7912</c:v>
                </c:pt>
                <c:pt idx="1">
                  <c:v>686</c:v>
                </c:pt>
                <c:pt idx="2">
                  <c:v>1521</c:v>
                </c:pt>
                <c:pt idx="3">
                  <c:v>4381</c:v>
                </c:pt>
                <c:pt idx="4">
                  <c:v>1324</c:v>
                </c:pt>
              </c:numCache>
            </c:numRef>
          </c:val>
          <c:extLst xmlns:c15="http://schemas.microsoft.com/office/drawing/2012/chart">
            <c:ext xmlns:c16="http://schemas.microsoft.com/office/drawing/2014/chart" uri="{C3380CC4-5D6E-409C-BE32-E72D297353CC}">
              <c16:uniqueId val="{00000000-3666-4F3E-9F3C-FFEFA54AC706}"/>
            </c:ext>
          </c:extLst>
        </c:ser>
        <c:ser>
          <c:idx val="5"/>
          <c:order val="5"/>
          <c:tx>
            <c:strRef>
              <c:f>表21!$A$11</c:f>
              <c:strCache>
                <c:ptCount val="1"/>
                <c:pt idx="0">
                  <c:v>平成１７年</c:v>
                </c:pt>
              </c:strCache>
            </c:strRef>
          </c:tx>
          <c:spPr>
            <a:solidFill>
              <a:schemeClr val="dk1">
                <a:tint val="60000"/>
              </a:schemeClr>
            </a:solidFill>
            <a:ln>
              <a:noFill/>
            </a:ln>
            <a:effectLst/>
          </c:spPr>
          <c:invertIfNegative val="0"/>
          <c:cat>
            <c:strRef>
              <c:extLst>
                <c:ext xmlns:c15="http://schemas.microsoft.com/office/drawing/2012/chart" uri="{02D57815-91ED-43cb-92C2-25804820EDAC}">
                  <c15:fullRef>
                    <c15:sqref>表21!$B$5:$J$5</c15:sqref>
                  </c15:fullRef>
                </c:ext>
              </c:extLst>
              <c:f>(表21!$B$5,表21!$G$5:$J$5)</c:f>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表21!$B$11:$J$11</c15:sqref>
                  </c15:fullRef>
                </c:ext>
              </c:extLst>
              <c:f>(表21!$B$11,表21!$G$11:$J$11)</c:f>
              <c:numCache>
                <c:formatCode>#,##0_);[Red]\(#,##0\)</c:formatCode>
                <c:ptCount val="5"/>
                <c:pt idx="0">
                  <c:v>6779</c:v>
                </c:pt>
                <c:pt idx="1">
                  <c:v>574</c:v>
                </c:pt>
                <c:pt idx="2">
                  <c:v>947</c:v>
                </c:pt>
                <c:pt idx="3">
                  <c:v>3600</c:v>
                </c:pt>
                <c:pt idx="4">
                  <c:v>1658</c:v>
                </c:pt>
              </c:numCache>
            </c:numRef>
          </c:val>
          <c:extLst>
            <c:ext xmlns:c16="http://schemas.microsoft.com/office/drawing/2014/chart" uri="{C3380CC4-5D6E-409C-BE32-E72D297353CC}">
              <c16:uniqueId val="{00000001-3666-4F3E-9F3C-FFEFA54AC706}"/>
            </c:ext>
          </c:extLst>
        </c:ser>
        <c:ser>
          <c:idx val="6"/>
          <c:order val="6"/>
          <c:tx>
            <c:strRef>
              <c:f>表21!$A$12</c:f>
              <c:strCache>
                <c:ptCount val="1"/>
                <c:pt idx="0">
                  <c:v>平成２２年</c:v>
                </c:pt>
              </c:strCache>
            </c:strRef>
          </c:tx>
          <c:spPr>
            <a:solidFill>
              <a:schemeClr val="dk1">
                <a:tint val="80000"/>
              </a:schemeClr>
            </a:solidFill>
            <a:ln>
              <a:noFill/>
            </a:ln>
            <a:effectLst/>
          </c:spPr>
          <c:invertIfNegative val="0"/>
          <c:cat>
            <c:strRef>
              <c:extLst>
                <c:ext xmlns:c15="http://schemas.microsoft.com/office/drawing/2012/chart" uri="{02D57815-91ED-43cb-92C2-25804820EDAC}">
                  <c15:fullRef>
                    <c15:sqref>表21!$B$5:$J$5</c15:sqref>
                  </c15:fullRef>
                </c:ext>
              </c:extLst>
              <c:f>(表21!$B$5,表21!$G$5:$J$5)</c:f>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表21!$B$12:$J$12</c15:sqref>
                  </c15:fullRef>
                </c:ext>
              </c:extLst>
              <c:f>(表21!$B$12,表21!$G$12:$J$12)</c:f>
              <c:numCache>
                <c:formatCode>#,##0_);[Red]\(#,##0\)</c:formatCode>
                <c:ptCount val="5"/>
                <c:pt idx="0">
                  <c:v>5765</c:v>
                </c:pt>
                <c:pt idx="1">
                  <c:v>429</c:v>
                </c:pt>
                <c:pt idx="2">
                  <c:v>789</c:v>
                </c:pt>
                <c:pt idx="3">
                  <c:v>2660</c:v>
                </c:pt>
                <c:pt idx="4">
                  <c:v>1887</c:v>
                </c:pt>
              </c:numCache>
            </c:numRef>
          </c:val>
          <c:extLst>
            <c:ext xmlns:c16="http://schemas.microsoft.com/office/drawing/2014/chart" uri="{C3380CC4-5D6E-409C-BE32-E72D297353CC}">
              <c16:uniqueId val="{00000002-3666-4F3E-9F3C-FFEFA54AC706}"/>
            </c:ext>
          </c:extLst>
        </c:ser>
        <c:ser>
          <c:idx val="7"/>
          <c:order val="7"/>
          <c:tx>
            <c:strRef>
              <c:f>表21!$A$13</c:f>
              <c:strCache>
                <c:ptCount val="1"/>
                <c:pt idx="0">
                  <c:v>平成２７年</c:v>
                </c:pt>
              </c:strCache>
            </c:strRef>
          </c:tx>
          <c:spPr>
            <a:solidFill>
              <a:schemeClr val="dk1">
                <a:tint val="88500"/>
              </a:schemeClr>
            </a:solidFill>
            <a:ln>
              <a:noFill/>
            </a:ln>
            <a:effectLst/>
          </c:spPr>
          <c:invertIfNegative val="0"/>
          <c:cat>
            <c:strRef>
              <c:extLst>
                <c:ext xmlns:c15="http://schemas.microsoft.com/office/drawing/2012/chart" uri="{02D57815-91ED-43cb-92C2-25804820EDAC}">
                  <c15:fullRef>
                    <c15:sqref>表21!$B$5:$J$5</c15:sqref>
                  </c15:fullRef>
                </c:ext>
              </c:extLst>
              <c:f>(表21!$B$5,表21!$G$5:$J$5)</c:f>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表21!$B$13:$J$13</c15:sqref>
                  </c15:fullRef>
                </c:ext>
              </c:extLst>
              <c:f>(表21!$B$13,表21!$G$13:$J$13)</c:f>
              <c:numCache>
                <c:formatCode>#,##0_);[Red]\(#,##0\)</c:formatCode>
                <c:ptCount val="5"/>
                <c:pt idx="0">
                  <c:v>4779</c:v>
                </c:pt>
                <c:pt idx="1">
                  <c:v>360</c:v>
                </c:pt>
                <c:pt idx="2">
                  <c:v>474</c:v>
                </c:pt>
                <c:pt idx="3">
                  <c:v>2152</c:v>
                </c:pt>
                <c:pt idx="4">
                  <c:v>1793</c:v>
                </c:pt>
              </c:numCache>
            </c:numRef>
          </c:val>
          <c:extLst>
            <c:ext xmlns:c16="http://schemas.microsoft.com/office/drawing/2014/chart" uri="{C3380CC4-5D6E-409C-BE32-E72D297353CC}">
              <c16:uniqueId val="{00000003-3666-4F3E-9F3C-FFEFA54AC706}"/>
            </c:ext>
          </c:extLst>
        </c:ser>
        <c:ser>
          <c:idx val="8"/>
          <c:order val="8"/>
          <c:tx>
            <c:strRef>
              <c:f>表21!$A$14</c:f>
              <c:strCache>
                <c:ptCount val="1"/>
                <c:pt idx="0">
                  <c:v>令和　２年</c:v>
                </c:pt>
              </c:strCache>
            </c:strRef>
          </c:tx>
          <c:spPr>
            <a:solidFill>
              <a:schemeClr val="dk1">
                <a:tint val="55000"/>
              </a:schemeClr>
            </a:solidFill>
            <a:ln>
              <a:noFill/>
            </a:ln>
            <a:effectLst/>
          </c:spPr>
          <c:invertIfNegative val="0"/>
          <c:cat>
            <c:strRef>
              <c:extLst>
                <c:ext xmlns:c15="http://schemas.microsoft.com/office/drawing/2012/chart" uri="{02D57815-91ED-43cb-92C2-25804820EDAC}">
                  <c15:fullRef>
                    <c15:sqref>表21!$B$5:$J$5</c15:sqref>
                  </c15:fullRef>
                </c:ext>
              </c:extLst>
              <c:f>(表21!$B$5,表21!$G$5:$J$5)</c:f>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表21!$B$14:$J$14</c15:sqref>
                  </c15:fullRef>
                </c:ext>
              </c:extLst>
              <c:f>(表21!$B$14,表21!$G$14:$J$14)</c:f>
              <c:numCache>
                <c:formatCode>#,##0_);[Red]\(#,##0\)</c:formatCode>
                <c:ptCount val="5"/>
                <c:pt idx="0">
                  <c:v>3848</c:v>
                </c:pt>
                <c:pt idx="1">
                  <c:v>237</c:v>
                </c:pt>
                <c:pt idx="2">
                  <c:v>228</c:v>
                </c:pt>
                <c:pt idx="3">
                  <c:v>1672</c:v>
                </c:pt>
                <c:pt idx="4">
                  <c:v>1711</c:v>
                </c:pt>
              </c:numCache>
            </c:numRef>
          </c:val>
          <c:extLst>
            <c:ext xmlns:c16="http://schemas.microsoft.com/office/drawing/2014/chart" uri="{C3380CC4-5D6E-409C-BE32-E72D297353CC}">
              <c16:uniqueId val="{00000004-3666-4F3E-9F3C-FFEFA54AC706}"/>
            </c:ext>
          </c:extLst>
        </c:ser>
        <c:dLbls>
          <c:showLegendKey val="0"/>
          <c:showVal val="0"/>
          <c:showCatName val="0"/>
          <c:showSerName val="0"/>
          <c:showPercent val="0"/>
          <c:showBubbleSize val="0"/>
        </c:dLbls>
        <c:gapWidth val="100"/>
        <c:axId val="327368904"/>
        <c:axId val="327369328"/>
        <c:extLst>
          <c:ext xmlns:c15="http://schemas.microsoft.com/office/drawing/2012/chart" uri="{02D57815-91ED-43cb-92C2-25804820EDAC}">
            <c15:filteredBarSeries>
              <c15:ser>
                <c:idx val="0"/>
                <c:order val="0"/>
                <c:tx>
                  <c:strRef>
                    <c:extLst>
                      <c:ext uri="{02D57815-91ED-43cb-92C2-25804820EDAC}">
                        <c15:formulaRef>
                          <c15:sqref>表21!$A$6</c15:sqref>
                        </c15:formulaRef>
                      </c:ext>
                    </c:extLst>
                    <c:strCache>
                      <c:ptCount val="1"/>
                      <c:pt idx="0">
                        <c:v>昭和５５年</c:v>
                      </c:pt>
                    </c:strCache>
                  </c:strRef>
                </c:tx>
                <c:spPr>
                  <a:solidFill>
                    <a:schemeClr val="dk1">
                      <a:tint val="88500"/>
                    </a:schemeClr>
                  </a:solidFill>
                  <a:ln>
                    <a:noFill/>
                  </a:ln>
                  <a:effectLst/>
                </c:spPr>
                <c:invertIfNegative val="0"/>
                <c:cat>
                  <c:strRef>
                    <c:extLst>
                      <c:ext uri="{02D57815-91ED-43cb-92C2-25804820EDAC}">
                        <c15:fullRef>
                          <c15:sqref>表21!$B$5:$J$5</c15:sqref>
                        </c15:fullRef>
                        <c15:formulaRef>
                          <c15:sqref>(表21!$B$5,表21!$G$5:$J$5)</c15:sqref>
                        </c15:formulaRef>
                      </c:ext>
                    </c:extLst>
                    <c:strCache>
                      <c:ptCount val="5"/>
                      <c:pt idx="0">
                        <c:v>総     数</c:v>
                      </c:pt>
                      <c:pt idx="1">
                        <c:v>主業農家</c:v>
                      </c:pt>
                      <c:pt idx="2">
                        <c:v>準主業農家</c:v>
                      </c:pt>
                      <c:pt idx="3">
                        <c:v>副業的農家</c:v>
                      </c:pt>
                      <c:pt idx="4">
                        <c:v>自給的農家</c:v>
                      </c:pt>
                    </c:strCache>
                  </c:strRef>
                </c:cat>
                <c:val>
                  <c:numRef>
                    <c:extLst>
                      <c:ext uri="{02D57815-91ED-43cb-92C2-25804820EDAC}">
                        <c15:fullRef>
                          <c15:sqref>表21!$B$6:$J$6</c15:sqref>
                        </c15:fullRef>
                        <c15:formulaRef>
                          <c15:sqref>(表21!$B$6,表21!$G$6:$J$6)</c15:sqref>
                        </c15:formulaRef>
                      </c:ext>
                    </c:extLst>
                    <c:numCache>
                      <c:formatCode>#,##0_);[Red]\(#,##0\)</c:formatCode>
                      <c:ptCount val="5"/>
                      <c:pt idx="0">
                        <c:v>10490</c:v>
                      </c:pt>
                      <c:pt idx="1">
                        <c:v>0</c:v>
                      </c:pt>
                      <c:pt idx="2">
                        <c:v>0</c:v>
                      </c:pt>
                      <c:pt idx="3">
                        <c:v>0</c:v>
                      </c:pt>
                      <c:pt idx="4">
                        <c:v>0</c:v>
                      </c:pt>
                    </c:numCache>
                  </c:numRef>
                </c:val>
                <c:extLst>
                  <c:ext xmlns:c16="http://schemas.microsoft.com/office/drawing/2014/chart" uri="{C3380CC4-5D6E-409C-BE32-E72D297353CC}">
                    <c16:uniqueId val="{00000005-3666-4F3E-9F3C-FFEFA54AC706}"/>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表21!$A$7</c15:sqref>
                        </c15:formulaRef>
                      </c:ext>
                    </c:extLst>
                    <c:strCache>
                      <c:ptCount val="1"/>
                      <c:pt idx="0">
                        <c:v>昭和６０年</c:v>
                      </c:pt>
                    </c:strCache>
                  </c:strRef>
                </c:tx>
                <c:spPr>
                  <a:solidFill>
                    <a:schemeClr val="dk1">
                      <a:tint val="55000"/>
                    </a:schemeClr>
                  </a:solidFill>
                  <a:ln>
                    <a:noFill/>
                  </a:ln>
                  <a:effectLst/>
                </c:spPr>
                <c:invertIfNegative val="0"/>
                <c:cat>
                  <c:strRef>
                    <c:extLst>
                      <c:ext xmlns:c15="http://schemas.microsoft.com/office/drawing/2012/chart" uri="{02D57815-91ED-43cb-92C2-25804820EDAC}">
                        <c15:fullRef>
                          <c15:sqref>表21!$B$5:$J$5</c15:sqref>
                        </c15:fullRef>
                        <c15:formulaRef>
                          <c15:sqref>(表21!$B$5,表21!$G$5:$J$5)</c15:sqref>
                        </c15:formulaRef>
                      </c:ext>
                    </c:extLst>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表21!$B$7:$J$7</c15:sqref>
                        </c15:fullRef>
                        <c15:formulaRef>
                          <c15:sqref>(表21!$B$7,表21!$G$7:$J$7)</c15:sqref>
                        </c15:formulaRef>
                      </c:ext>
                    </c:extLst>
                    <c:numCache>
                      <c:formatCode>#,##0_);[Red]\(#,##0\)</c:formatCode>
                      <c:ptCount val="5"/>
                      <c:pt idx="0">
                        <c:v>10084</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3666-4F3E-9F3C-FFEFA54AC706}"/>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表21!$A$8</c15:sqref>
                        </c15:formulaRef>
                      </c:ext>
                    </c:extLst>
                    <c:strCache>
                      <c:ptCount val="1"/>
                      <c:pt idx="0">
                        <c:v>平成  ２年</c:v>
                      </c:pt>
                    </c:strCache>
                  </c:strRef>
                </c:tx>
                <c:spPr>
                  <a:solidFill>
                    <a:schemeClr val="dk1">
                      <a:tint val="75000"/>
                    </a:schemeClr>
                  </a:solidFill>
                  <a:ln>
                    <a:noFill/>
                  </a:ln>
                  <a:effectLst/>
                </c:spPr>
                <c:invertIfNegative val="0"/>
                <c:cat>
                  <c:strRef>
                    <c:extLst>
                      <c:ext xmlns:c15="http://schemas.microsoft.com/office/drawing/2012/chart" uri="{02D57815-91ED-43cb-92C2-25804820EDAC}">
                        <c15:fullRef>
                          <c15:sqref>表21!$B$5:$J$5</c15:sqref>
                        </c15:fullRef>
                        <c15:formulaRef>
                          <c15:sqref>(表21!$B$5,表21!$G$5:$J$5)</c15:sqref>
                        </c15:formulaRef>
                      </c:ext>
                    </c:extLst>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表21!$B$8:$J$8</c15:sqref>
                        </c15:fullRef>
                        <c15:formulaRef>
                          <c15:sqref>(表21!$B$8,表21!$G$8:$J$8)</c15:sqref>
                        </c15:formulaRef>
                      </c:ext>
                    </c:extLst>
                    <c:numCache>
                      <c:formatCode>#,##0_);[Red]\(#,##0\)</c:formatCode>
                      <c:ptCount val="5"/>
                      <c:pt idx="0">
                        <c:v>9444</c:v>
                      </c:pt>
                      <c:pt idx="1">
                        <c:v>0</c:v>
                      </c:pt>
                      <c:pt idx="2">
                        <c:v>0</c:v>
                      </c:pt>
                      <c:pt idx="3">
                        <c:v>0</c:v>
                      </c:pt>
                      <c:pt idx="4">
                        <c:v>1210</c:v>
                      </c:pt>
                    </c:numCache>
                  </c:numRef>
                </c:val>
                <c:extLst xmlns:c15="http://schemas.microsoft.com/office/drawing/2012/chart">
                  <c:ext xmlns:c16="http://schemas.microsoft.com/office/drawing/2014/chart" uri="{C3380CC4-5D6E-409C-BE32-E72D297353CC}">
                    <c16:uniqueId val="{00000007-3666-4F3E-9F3C-FFEFA54AC706}"/>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表21!$A$9</c15:sqref>
                        </c15:formulaRef>
                      </c:ext>
                    </c:extLst>
                    <c:strCache>
                      <c:ptCount val="1"/>
                      <c:pt idx="0">
                        <c:v>平成  ７年</c:v>
                      </c:pt>
                    </c:strCache>
                  </c:strRef>
                </c:tx>
                <c:spPr>
                  <a:solidFill>
                    <a:schemeClr val="dk1">
                      <a:tint val="98500"/>
                    </a:schemeClr>
                  </a:solidFill>
                  <a:ln>
                    <a:noFill/>
                  </a:ln>
                  <a:effectLst/>
                </c:spPr>
                <c:invertIfNegative val="0"/>
                <c:cat>
                  <c:strRef>
                    <c:extLst>
                      <c:ext xmlns:c15="http://schemas.microsoft.com/office/drawing/2012/chart" uri="{02D57815-91ED-43cb-92C2-25804820EDAC}">
                        <c15:fullRef>
                          <c15:sqref>表21!$B$5:$J$5</c15:sqref>
                        </c15:fullRef>
                        <c15:formulaRef>
                          <c15:sqref>(表21!$B$5,表21!$G$5:$J$5)</c15:sqref>
                        </c15:formulaRef>
                      </c:ext>
                    </c:extLst>
                    <c:strCache>
                      <c:ptCount val="5"/>
                      <c:pt idx="0">
                        <c:v>総     数</c:v>
                      </c:pt>
                      <c:pt idx="1">
                        <c:v>主業農家</c:v>
                      </c:pt>
                      <c:pt idx="2">
                        <c:v>準主業農家</c:v>
                      </c:pt>
                      <c:pt idx="3">
                        <c:v>副業的農家</c:v>
                      </c:pt>
                      <c:pt idx="4">
                        <c:v>自給的農家</c:v>
                      </c:pt>
                    </c:strCache>
                  </c:strRef>
                </c:cat>
                <c:val>
                  <c:numRef>
                    <c:extLst>
                      <c:ext xmlns:c15="http://schemas.microsoft.com/office/drawing/2012/chart" uri="{02D57815-91ED-43cb-92C2-25804820EDAC}">
                        <c15:fullRef>
                          <c15:sqref>表21!$B$9:$J$9</c15:sqref>
                        </c15:fullRef>
                        <c15:formulaRef>
                          <c15:sqref>(表21!$B$9,表21!$G$9:$J$9)</c15:sqref>
                        </c15:formulaRef>
                      </c:ext>
                    </c:extLst>
                    <c:numCache>
                      <c:formatCode>#,##0_);[Red]\(#,##0\)</c:formatCode>
                      <c:ptCount val="5"/>
                      <c:pt idx="0">
                        <c:v>8762</c:v>
                      </c:pt>
                      <c:pt idx="1">
                        <c:v>0</c:v>
                      </c:pt>
                      <c:pt idx="2">
                        <c:v>0</c:v>
                      </c:pt>
                      <c:pt idx="3">
                        <c:v>0</c:v>
                      </c:pt>
                      <c:pt idx="4">
                        <c:v>1248</c:v>
                      </c:pt>
                    </c:numCache>
                  </c:numRef>
                </c:val>
                <c:extLst xmlns:c15="http://schemas.microsoft.com/office/drawing/2012/chart">
                  <c:ext xmlns:c16="http://schemas.microsoft.com/office/drawing/2014/chart" uri="{C3380CC4-5D6E-409C-BE32-E72D297353CC}">
                    <c16:uniqueId val="{00000008-3666-4F3E-9F3C-FFEFA54AC706}"/>
                  </c:ext>
                </c:extLst>
              </c15:ser>
            </c15:filteredBarSeries>
          </c:ext>
        </c:extLst>
      </c:barChart>
      <c:catAx>
        <c:axId val="327368904"/>
        <c:scaling>
          <c:orientation val="minMax"/>
        </c:scaling>
        <c:delete val="0"/>
        <c:axPos val="b"/>
        <c:title>
          <c:tx>
            <c:rich>
              <a:bodyPr rot="0" spcFirstLastPara="1" vertOverflow="ellipsis" vert="horz" wrap="square" anchor="ctr" anchorCtr="1"/>
              <a:lstStyle/>
              <a:p>
                <a:pPr>
                  <a:defRPr sz="975" b="0" i="0" u="none" strike="noStrike" kern="1200" baseline="0">
                    <a:solidFill>
                      <a:srgbClr val="000000"/>
                    </a:solidFill>
                    <a:latin typeface="ＭＳ Ｐゴシック"/>
                    <a:ea typeface="ＭＳ Ｐゴシック"/>
                    <a:cs typeface="ＭＳ Ｐゴシック"/>
                  </a:defRPr>
                </a:pPr>
                <a:r>
                  <a:rPr lang="ja-JP" altLang="en-US"/>
                  <a:t>戸</a:t>
                </a:r>
              </a:p>
            </c:rich>
          </c:tx>
          <c:layout>
            <c:manualLayout>
              <c:xMode val="edge"/>
              <c:yMode val="edge"/>
              <c:x val="1.8793771998385434E-2"/>
              <c:y val="7.9898127140887051E-2"/>
            </c:manualLayout>
          </c:layout>
          <c:overlay val="0"/>
          <c:spPr>
            <a:noFill/>
            <a:ln w="25400">
              <a:noFill/>
            </a:ln>
            <a:effectLst/>
          </c:spPr>
          <c:txPr>
            <a:bodyPr rot="0" spcFirstLastPara="1" vertOverflow="ellipsis" vert="horz" wrap="square" anchor="ctr" anchorCtr="1"/>
            <a:lstStyle/>
            <a:p>
              <a:pPr>
                <a:defRPr sz="975" b="0" i="0" u="none" strike="noStrike" kern="1200" baseline="0">
                  <a:solidFill>
                    <a:srgbClr val="000000"/>
                  </a:solidFill>
                  <a:latin typeface="ＭＳ Ｐゴシック"/>
                  <a:ea typeface="ＭＳ Ｐゴシック"/>
                  <a:cs typeface="ＭＳ Ｐゴシック"/>
                </a:defRPr>
              </a:pPr>
              <a:endParaRPr lang="ja-JP"/>
            </a:p>
          </c:txPr>
        </c:title>
        <c:numFmt formatCode="General" sourceLinked="1"/>
        <c:majorTickMark val="none"/>
        <c:minorTickMark val="none"/>
        <c:tickLblPos val="nextTo"/>
        <c:spPr>
          <a:noFill/>
          <a:ln w="3175" cap="flat" cmpd="sng" algn="ctr">
            <a:solidFill>
              <a:schemeClr val="bg1">
                <a:lumMod val="65000"/>
              </a:schemeClr>
            </a:solidFill>
            <a:prstDash val="solid"/>
            <a:round/>
          </a:ln>
          <a:effectLst/>
        </c:spPr>
        <c:txPr>
          <a:bodyPr rot="0" spcFirstLastPara="1" vertOverflow="ellipsis"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327369328"/>
        <c:crosses val="autoZero"/>
        <c:auto val="1"/>
        <c:lblAlgn val="ctr"/>
        <c:lblOffset val="100"/>
        <c:tickLblSkip val="1"/>
        <c:tickMarkSkip val="1"/>
        <c:noMultiLvlLbl val="0"/>
      </c:catAx>
      <c:valAx>
        <c:axId val="327369328"/>
        <c:scaling>
          <c:orientation val="minMax"/>
          <c:max val="8000"/>
          <c:min val="0"/>
        </c:scaling>
        <c:delete val="0"/>
        <c:axPos val="l"/>
        <c:majorGridlines>
          <c:spPr>
            <a:ln w="3175" cap="flat" cmpd="sng" algn="ctr">
              <a:solidFill>
                <a:schemeClr val="bg1">
                  <a:lumMod val="75000"/>
                </a:schemeClr>
              </a:solidFill>
              <a:prstDash val="solid"/>
              <a:round/>
            </a:ln>
            <a:effectLst/>
          </c:spPr>
        </c:majorGridlines>
        <c:numFmt formatCode="#,##0_);[Red]\(#,##0\)"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850" b="0" i="0" u="none" strike="noStrike" kern="1200" baseline="0">
                <a:solidFill>
                  <a:srgbClr val="000000"/>
                </a:solidFill>
                <a:latin typeface="ＭＳ Ｐゴシック"/>
                <a:ea typeface="ＭＳ Ｐゴシック"/>
                <a:cs typeface="ＭＳ Ｐゴシック"/>
              </a:defRPr>
            </a:pPr>
            <a:endParaRPr lang="ja-JP"/>
          </a:p>
        </c:txPr>
        <c:crossAx val="327368904"/>
        <c:crosses val="autoZero"/>
        <c:crossBetween val="between"/>
        <c:majorUnit val="2000"/>
      </c:valAx>
      <c:spPr>
        <a:noFill/>
        <a:ln w="25400">
          <a:noFill/>
        </a:ln>
        <a:effectLst/>
      </c:spPr>
    </c:plotArea>
    <c:legend>
      <c:legendPos val="r"/>
      <c:layout>
        <c:manualLayout>
          <c:xMode val="edge"/>
          <c:yMode val="edge"/>
          <c:x val="0.27712689624044345"/>
          <c:y val="0.14174112936548117"/>
          <c:w val="0.50530505241615109"/>
          <c:h val="4.8315845220012685E-2"/>
        </c:manualLayout>
      </c:layout>
      <c:overlay val="0"/>
      <c:spPr>
        <a:solidFill>
          <a:srgbClr val="FFFFFF"/>
        </a:solidFill>
        <a:ln w="3175">
          <a:noFill/>
          <a:prstDash val="solid"/>
        </a:ln>
        <a:effectLst/>
      </c:spPr>
      <c:txPr>
        <a:bodyPr rot="0" spcFirstLastPara="1" vertOverflow="ellipsis" vert="horz"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7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r>
              <a:rPr lang="ja-JP" altLang="en-US"/>
              <a:t>平成２７年度経営耕地面積規模別農家数の状況</a:t>
            </a:r>
          </a:p>
        </c:rich>
      </c:tx>
      <c:layout>
        <c:manualLayout>
          <c:xMode val="edge"/>
          <c:yMode val="edge"/>
          <c:x val="2.3343285309734361E-2"/>
          <c:y val="1.1642793909203048E-2"/>
        </c:manualLayout>
      </c:layout>
      <c:overlay val="0"/>
      <c:spPr>
        <a:noFill/>
        <a:ln w="25400">
          <a:noFill/>
        </a:ln>
        <a:effectLst/>
      </c:spPr>
      <c:txPr>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1936919797741114"/>
          <c:y val="0.12862190599920395"/>
          <c:w val="0.6588648100194382"/>
          <c:h val="0.79776193925298877"/>
        </c:manualLayout>
      </c:layout>
      <c:pieChart>
        <c:varyColors val="1"/>
        <c:ser>
          <c:idx val="0"/>
          <c:order val="0"/>
          <c:dPt>
            <c:idx val="0"/>
            <c:bubble3D val="0"/>
            <c:spPr>
              <a:solidFill>
                <a:schemeClr val="dk1">
                  <a:tint val="88500"/>
                </a:schemeClr>
              </a:solidFill>
              <a:ln>
                <a:noFill/>
              </a:ln>
              <a:effectLst/>
            </c:spPr>
            <c:extLst>
              <c:ext xmlns:c16="http://schemas.microsoft.com/office/drawing/2014/chart" uri="{C3380CC4-5D6E-409C-BE32-E72D297353CC}">
                <c16:uniqueId val="{00000001-D2CD-40BC-969F-CD8268A1A2AA}"/>
              </c:ext>
            </c:extLst>
          </c:dPt>
          <c:dPt>
            <c:idx val="1"/>
            <c:bubble3D val="0"/>
            <c:spPr>
              <a:solidFill>
                <a:schemeClr val="dk1">
                  <a:tint val="55000"/>
                </a:schemeClr>
              </a:solidFill>
              <a:ln>
                <a:noFill/>
              </a:ln>
              <a:effectLst/>
            </c:spPr>
            <c:extLst>
              <c:ext xmlns:c16="http://schemas.microsoft.com/office/drawing/2014/chart" uri="{C3380CC4-5D6E-409C-BE32-E72D297353CC}">
                <c16:uniqueId val="{00000003-D2CD-40BC-969F-CD8268A1A2AA}"/>
              </c:ext>
            </c:extLst>
          </c:dPt>
          <c:dPt>
            <c:idx val="2"/>
            <c:bubble3D val="0"/>
            <c:spPr>
              <a:solidFill>
                <a:schemeClr val="dk1">
                  <a:tint val="75000"/>
                </a:schemeClr>
              </a:solidFill>
              <a:ln>
                <a:noFill/>
              </a:ln>
              <a:effectLst/>
            </c:spPr>
            <c:extLst>
              <c:ext xmlns:c16="http://schemas.microsoft.com/office/drawing/2014/chart" uri="{C3380CC4-5D6E-409C-BE32-E72D297353CC}">
                <c16:uniqueId val="{00000005-D2CD-40BC-969F-CD8268A1A2AA}"/>
              </c:ext>
            </c:extLst>
          </c:dPt>
          <c:dPt>
            <c:idx val="3"/>
            <c:bubble3D val="0"/>
            <c:spPr>
              <a:solidFill>
                <a:schemeClr val="dk1">
                  <a:tint val="98500"/>
                </a:schemeClr>
              </a:solidFill>
              <a:ln>
                <a:noFill/>
              </a:ln>
              <a:effectLst/>
            </c:spPr>
            <c:extLst>
              <c:ext xmlns:c16="http://schemas.microsoft.com/office/drawing/2014/chart" uri="{C3380CC4-5D6E-409C-BE32-E72D297353CC}">
                <c16:uniqueId val="{00000007-D2CD-40BC-969F-CD8268A1A2AA}"/>
              </c:ext>
            </c:extLst>
          </c:dPt>
          <c:dPt>
            <c:idx val="4"/>
            <c:bubble3D val="0"/>
            <c:spPr>
              <a:solidFill>
                <a:schemeClr val="dk1">
                  <a:tint val="30000"/>
                </a:schemeClr>
              </a:solidFill>
              <a:ln>
                <a:noFill/>
              </a:ln>
              <a:effectLst/>
            </c:spPr>
            <c:extLst>
              <c:ext xmlns:c16="http://schemas.microsoft.com/office/drawing/2014/chart" uri="{C3380CC4-5D6E-409C-BE32-E72D297353CC}">
                <c16:uniqueId val="{00000009-D2CD-40BC-969F-CD8268A1A2AA}"/>
              </c:ext>
            </c:extLst>
          </c:dPt>
          <c:dPt>
            <c:idx val="5"/>
            <c:bubble3D val="0"/>
            <c:spPr>
              <a:solidFill>
                <a:schemeClr val="dk1">
                  <a:tint val="60000"/>
                </a:schemeClr>
              </a:solidFill>
              <a:ln>
                <a:noFill/>
              </a:ln>
              <a:effectLst/>
            </c:spPr>
            <c:extLst>
              <c:ext xmlns:c16="http://schemas.microsoft.com/office/drawing/2014/chart" uri="{C3380CC4-5D6E-409C-BE32-E72D297353CC}">
                <c16:uniqueId val="{0000000B-D2CD-40BC-969F-CD8268A1A2AA}"/>
              </c:ext>
            </c:extLst>
          </c:dPt>
          <c:dPt>
            <c:idx val="6"/>
            <c:bubble3D val="0"/>
            <c:spPr>
              <a:solidFill>
                <a:schemeClr val="dk1">
                  <a:tint val="80000"/>
                </a:schemeClr>
              </a:solidFill>
              <a:ln>
                <a:noFill/>
              </a:ln>
              <a:effectLst/>
            </c:spPr>
            <c:extLst>
              <c:ext xmlns:c16="http://schemas.microsoft.com/office/drawing/2014/chart" uri="{C3380CC4-5D6E-409C-BE32-E72D297353CC}">
                <c16:uniqueId val="{0000000D-D2CD-40BC-969F-CD8268A1A2AA}"/>
              </c:ext>
            </c:extLst>
          </c:dPt>
          <c:dPt>
            <c:idx val="7"/>
            <c:bubble3D val="0"/>
            <c:spPr>
              <a:solidFill>
                <a:schemeClr val="dk1">
                  <a:tint val="88500"/>
                </a:schemeClr>
              </a:solidFill>
              <a:ln>
                <a:noFill/>
              </a:ln>
              <a:effectLst/>
            </c:spPr>
            <c:extLst>
              <c:ext xmlns:c16="http://schemas.microsoft.com/office/drawing/2014/chart" uri="{C3380CC4-5D6E-409C-BE32-E72D297353CC}">
                <c16:uniqueId val="{0000000F-D2CD-40BC-969F-CD8268A1A2AA}"/>
              </c:ext>
            </c:extLst>
          </c:dPt>
          <c:dPt>
            <c:idx val="8"/>
            <c:bubble3D val="0"/>
            <c:spPr>
              <a:solidFill>
                <a:schemeClr val="dk1">
                  <a:tint val="55000"/>
                </a:schemeClr>
              </a:solidFill>
              <a:ln>
                <a:noFill/>
              </a:ln>
              <a:effectLst/>
            </c:spPr>
            <c:extLst>
              <c:ext xmlns:c16="http://schemas.microsoft.com/office/drawing/2014/chart" uri="{C3380CC4-5D6E-409C-BE32-E72D297353CC}">
                <c16:uniqueId val="{00000011-D2CD-40BC-969F-CD8268A1A2AA}"/>
              </c:ext>
            </c:extLst>
          </c:dPt>
          <c:dLbls>
            <c:dLbl>
              <c:idx val="0"/>
              <c:layout>
                <c:manualLayout>
                  <c:x val="-5.4652447232143304E-2"/>
                  <c:y val="1.0958857611497903E-2"/>
                </c:manualLayout>
              </c:layout>
              <c:tx>
                <c:rich>
                  <a:bodyPr rot="0" spcFirstLastPara="1" vertOverflow="ellipsis" vert="horz" wrap="square" anchor="ctr" anchorCtr="1"/>
                  <a:lstStyle/>
                  <a:p>
                    <a:pPr>
                      <a:defRPr sz="1400" b="1" i="0" u="none" strike="noStrike" kern="1200" baseline="0">
                        <a:solidFill>
                          <a:sysClr val="windowText" lastClr="000000"/>
                        </a:solidFill>
                        <a:latin typeface="ＭＳ Ｐゴシック"/>
                        <a:ea typeface="ＭＳ Ｐゴシック"/>
                        <a:cs typeface="ＭＳ Ｐゴシック"/>
                      </a:defRPr>
                    </a:pPr>
                    <a:r>
                      <a:rPr lang="ja-JP" altLang="en-US" sz="1400" b="1" i="0" u="none" strike="noStrike" baseline="0">
                        <a:solidFill>
                          <a:sysClr val="windowText" lastClr="000000"/>
                        </a:solidFill>
                        <a:latin typeface="ＭＳ Ｐゴシック"/>
                        <a:ea typeface="ＭＳ Ｐゴシック"/>
                      </a:rPr>
                      <a:t>経営耕地面積なし　</a:t>
                    </a:r>
                    <a:r>
                      <a:rPr lang="en-US" altLang="ja-JP" sz="1400" b="1" i="0" u="none" strike="noStrike" baseline="0">
                        <a:solidFill>
                          <a:sysClr val="windowText" lastClr="000000"/>
                        </a:solidFill>
                        <a:latin typeface="ＭＳ Ｐゴシック"/>
                        <a:ea typeface="ＭＳ Ｐゴシック"/>
                      </a:rPr>
                      <a:t>0.2%</a:t>
                    </a:r>
                  </a:p>
                </c:rich>
              </c:tx>
              <c:spPr>
                <a:noFill/>
                <a:ln w="25400">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28513734948257408"/>
                      <c:h val="8.1913496691583806E-2"/>
                    </c:manualLayout>
                  </c15:layout>
                </c:ext>
                <c:ext xmlns:c16="http://schemas.microsoft.com/office/drawing/2014/chart" uri="{C3380CC4-5D6E-409C-BE32-E72D297353CC}">
                  <c16:uniqueId val="{00000001-D2CD-40BC-969F-CD8268A1A2AA}"/>
                </c:ext>
              </c:extLst>
            </c:dLbl>
            <c:dLbl>
              <c:idx val="1"/>
              <c:layout>
                <c:manualLayout>
                  <c:x val="0.17066618725463573"/>
                  <c:y val="5.4866328745276131E-2"/>
                </c:manualLayout>
              </c:layout>
              <c:tx>
                <c:rich>
                  <a:bodyPr rot="0" spcFirstLastPara="1" vertOverflow="ellipsis" vert="horz" wrap="square" anchor="ctr" anchorCtr="1"/>
                  <a:lstStyle/>
                  <a:p>
                    <a:pPr>
                      <a:defRPr sz="1400" b="1" i="0" u="none" strike="noStrike" kern="1200" baseline="0">
                        <a:solidFill>
                          <a:sysClr val="windowText" lastClr="000000"/>
                        </a:solidFill>
                        <a:latin typeface="ＭＳ Ｐゴシック"/>
                        <a:ea typeface="ＭＳ Ｐゴシック"/>
                        <a:cs typeface="ＭＳ Ｐゴシック"/>
                      </a:defRPr>
                    </a:pPr>
                    <a:r>
                      <a:rPr lang="en-US" altLang="ja-JP" sz="1400" b="1" i="0" u="none" strike="noStrike" baseline="0">
                        <a:solidFill>
                          <a:sysClr val="windowText" lastClr="000000"/>
                        </a:solidFill>
                        <a:latin typeface="ＭＳ Ｐゴシック"/>
                        <a:ea typeface="ＭＳ Ｐゴシック"/>
                      </a:rPr>
                      <a:t>30a</a:t>
                    </a:r>
                    <a:r>
                      <a:rPr lang="ja-JP" altLang="en-US" sz="1400" b="1" i="0" u="none" strike="noStrike" baseline="0">
                        <a:solidFill>
                          <a:sysClr val="windowText" lastClr="000000"/>
                        </a:solidFill>
                        <a:latin typeface="ＭＳ Ｐゴシック"/>
                        <a:ea typeface="ＭＳ Ｐゴシック"/>
                      </a:rPr>
                      <a:t>未満</a:t>
                    </a:r>
                  </a:p>
                  <a:p>
                    <a:pPr>
                      <a:defRPr sz="1400" b="1">
                        <a:solidFill>
                          <a:sysClr val="windowText" lastClr="000000"/>
                        </a:solidFill>
                      </a:defRPr>
                    </a:pPr>
                    <a:fld id="{9877122F-2DA9-4EA0-8E23-081A749CAE31}" type="VALUE">
                      <a:rPr lang="en-US" altLang="ja-JP" sz="1400" b="1" i="0" u="none" strike="noStrike" baseline="0">
                        <a:solidFill>
                          <a:sysClr val="windowText" lastClr="000000"/>
                        </a:solidFill>
                        <a:latin typeface="ＭＳ Ｐゴシック"/>
                        <a:ea typeface="ＭＳ Ｐゴシック"/>
                      </a:rPr>
                      <a:pPr>
                        <a:defRPr sz="1400" b="1">
                          <a:solidFill>
                            <a:sysClr val="windowText" lastClr="000000"/>
                          </a:solidFill>
                        </a:defRPr>
                      </a:pPr>
                      <a:t>[値]</a:t>
                    </a:fld>
                    <a:r>
                      <a:rPr lang="en-US" altLang="ja-JP" sz="1400" b="1" i="0" u="none" strike="noStrike" baseline="0">
                        <a:solidFill>
                          <a:sysClr val="windowText" lastClr="000000"/>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34872340242745"/>
                      <c:h val="9.6538713800069911E-2"/>
                    </c:manualLayout>
                  </c15:layout>
                  <c15:dlblFieldTable/>
                  <c15:showDataLabelsRange val="0"/>
                </c:ext>
                <c:ext xmlns:c16="http://schemas.microsoft.com/office/drawing/2014/chart" uri="{C3380CC4-5D6E-409C-BE32-E72D297353CC}">
                  <c16:uniqueId val="{00000003-D2CD-40BC-969F-CD8268A1A2AA}"/>
                </c:ext>
              </c:extLst>
            </c:dLbl>
            <c:dLbl>
              <c:idx val="2"/>
              <c:layout>
                <c:manualLayout>
                  <c:x val="-0.10273934819754389"/>
                  <c:y val="0.17218263361534378"/>
                </c:manualLayout>
              </c:layout>
              <c:tx>
                <c:rich>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r>
                      <a:rPr lang="en-US" altLang="ja-JP" sz="1800" b="1" i="0" u="none" strike="noStrike" baseline="0">
                        <a:solidFill>
                          <a:schemeClr val="bg1"/>
                        </a:solidFill>
                        <a:latin typeface="ＭＳ Ｐゴシック"/>
                        <a:ea typeface="ＭＳ Ｐゴシック"/>
                      </a:rPr>
                      <a:t>30</a:t>
                    </a:r>
                    <a:r>
                      <a:rPr lang="ja-JP" altLang="en-US" sz="1800" b="1" i="0" u="none" strike="noStrike" baseline="0">
                        <a:solidFill>
                          <a:schemeClr val="bg1"/>
                        </a:solidFill>
                        <a:latin typeface="ＭＳ Ｐゴシック"/>
                        <a:ea typeface="ＭＳ Ｐゴシック"/>
                      </a:rPr>
                      <a:t>～</a:t>
                    </a:r>
                    <a:r>
                      <a:rPr lang="en-US" altLang="ja-JP" sz="1800" b="1" i="0" u="none" strike="noStrike" baseline="0">
                        <a:solidFill>
                          <a:schemeClr val="bg1"/>
                        </a:solidFill>
                        <a:latin typeface="ＭＳ Ｐゴシック"/>
                        <a:ea typeface="ＭＳ Ｐゴシック"/>
                      </a:rPr>
                      <a:t>50a</a:t>
                    </a:r>
                  </a:p>
                  <a:p>
                    <a:pPr>
                      <a:defRPr sz="1800" b="1">
                        <a:solidFill>
                          <a:schemeClr val="bg1"/>
                        </a:solidFill>
                      </a:defRPr>
                    </a:pPr>
                    <a:fld id="{D8C9CFC8-C3CE-4565-AF68-3EC7B4FE7273}" type="VALUE">
                      <a:rPr lang="en-US" altLang="ja-JP" sz="1800" b="1" i="0" u="none" strike="noStrike" baseline="0">
                        <a:solidFill>
                          <a:schemeClr val="bg1"/>
                        </a:solidFill>
                        <a:latin typeface="ＭＳ Ｐゴシック"/>
                        <a:ea typeface="ＭＳ Ｐゴシック"/>
                      </a:rPr>
                      <a:pPr>
                        <a:defRPr sz="1800" b="1">
                          <a:solidFill>
                            <a:schemeClr val="bg1"/>
                          </a:solidFill>
                        </a:defRPr>
                      </a:pPr>
                      <a:t>[値]</a:t>
                    </a:fld>
                    <a:r>
                      <a:rPr lang="en-US" altLang="ja-JP" sz="1800" b="1" i="0" u="none" strike="noStrike" baseline="0">
                        <a:solidFill>
                          <a:schemeClr val="bg1"/>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1054960742326909"/>
                      <c:h val="9.8976329969722693E-2"/>
                    </c:manualLayout>
                  </c15:layout>
                  <c15:dlblFieldTable/>
                  <c15:showDataLabelsRange val="0"/>
                </c:ext>
                <c:ext xmlns:c16="http://schemas.microsoft.com/office/drawing/2014/chart" uri="{C3380CC4-5D6E-409C-BE32-E72D297353CC}">
                  <c16:uniqueId val="{00000005-D2CD-40BC-969F-CD8268A1A2AA}"/>
                </c:ext>
              </c:extLst>
            </c:dLbl>
            <c:dLbl>
              <c:idx val="3"/>
              <c:layout>
                <c:manualLayout>
                  <c:x val="-0.21018124262701429"/>
                  <c:y val="-0.12767764413851401"/>
                </c:manualLayout>
              </c:layout>
              <c:tx>
                <c:rich>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r>
                      <a:rPr lang="en-US" altLang="ja-JP" sz="1800" b="1" i="0" u="none" strike="noStrike" baseline="0">
                        <a:solidFill>
                          <a:schemeClr val="bg1"/>
                        </a:solidFill>
                        <a:latin typeface="ＭＳ Ｐゴシック"/>
                        <a:ea typeface="ＭＳ Ｐゴシック"/>
                      </a:rPr>
                      <a:t>50</a:t>
                    </a:r>
                    <a:r>
                      <a:rPr lang="ja-JP" altLang="en-US" sz="1800" b="1" i="0" u="none" strike="noStrike" baseline="0">
                        <a:solidFill>
                          <a:schemeClr val="bg1"/>
                        </a:solidFill>
                        <a:latin typeface="ＭＳ Ｐゴシック"/>
                        <a:ea typeface="ＭＳ Ｐゴシック"/>
                      </a:rPr>
                      <a:t>～</a:t>
                    </a:r>
                    <a:r>
                      <a:rPr lang="en-US" altLang="ja-JP" sz="1800" b="1" i="0" u="none" strike="noStrike" baseline="0">
                        <a:solidFill>
                          <a:schemeClr val="bg1"/>
                        </a:solidFill>
                        <a:latin typeface="ＭＳ Ｐゴシック"/>
                        <a:ea typeface="ＭＳ Ｐゴシック"/>
                      </a:rPr>
                      <a:t>100a</a:t>
                    </a:r>
                  </a:p>
                  <a:p>
                    <a:pPr>
                      <a:defRPr sz="1800" b="1">
                        <a:solidFill>
                          <a:schemeClr val="bg1"/>
                        </a:solidFill>
                      </a:defRPr>
                    </a:pPr>
                    <a:fld id="{1653582D-1E73-49CB-8B08-AAE45679BAAB}" type="VALUE">
                      <a:rPr lang="en-US" altLang="ja-JP" sz="1800" b="1" i="0" u="none" strike="noStrike" baseline="0">
                        <a:solidFill>
                          <a:schemeClr val="bg1"/>
                        </a:solidFill>
                        <a:latin typeface="ＭＳ Ｐゴシック"/>
                        <a:ea typeface="ＭＳ Ｐゴシック"/>
                      </a:rPr>
                      <a:pPr>
                        <a:defRPr sz="1800" b="1">
                          <a:solidFill>
                            <a:schemeClr val="bg1"/>
                          </a:solidFill>
                        </a:defRPr>
                      </a:pPr>
                      <a:t>[値]</a:t>
                    </a:fld>
                    <a:r>
                      <a:rPr lang="en-US" altLang="ja-JP" sz="1800" b="1" i="0" u="none" strike="noStrike" baseline="0">
                        <a:solidFill>
                          <a:schemeClr val="bg1"/>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4759075525509854"/>
                      <c:h val="0.1769042273073986"/>
                    </c:manualLayout>
                  </c15:layout>
                  <c15:dlblFieldTable/>
                  <c15:showDataLabelsRange val="0"/>
                </c:ext>
                <c:ext xmlns:c16="http://schemas.microsoft.com/office/drawing/2014/chart" uri="{C3380CC4-5D6E-409C-BE32-E72D297353CC}">
                  <c16:uniqueId val="{00000007-D2CD-40BC-969F-CD8268A1A2AA}"/>
                </c:ext>
              </c:extLst>
            </c:dLbl>
            <c:dLbl>
              <c:idx val="4"/>
              <c:layout>
                <c:manualLayout>
                  <c:x val="0.13546268777516582"/>
                  <c:y val="-0.19789548157934875"/>
                </c:manualLayout>
              </c:layout>
              <c:tx>
                <c:rich>
                  <a:bodyPr rot="0" spcFirstLastPara="1" vertOverflow="ellipsis" vert="horz" wrap="square" anchor="ctr" anchorCtr="1"/>
                  <a:lstStyle/>
                  <a:p>
                    <a:pPr>
                      <a:defRPr sz="1800" b="1" i="0" u="none" strike="noStrike" kern="1200" baseline="0">
                        <a:solidFill>
                          <a:sysClr val="windowText" lastClr="000000"/>
                        </a:solidFill>
                        <a:latin typeface="ＭＳ Ｐゴシック"/>
                        <a:ea typeface="ＭＳ Ｐゴシック"/>
                        <a:cs typeface="ＭＳ Ｐゴシック"/>
                      </a:defRPr>
                    </a:pPr>
                    <a:r>
                      <a:rPr lang="en-US" altLang="ja-JP" sz="1800" b="1" i="0" u="none" strike="noStrike" baseline="0">
                        <a:solidFill>
                          <a:sysClr val="windowText" lastClr="000000"/>
                        </a:solidFill>
                        <a:latin typeface="ＭＳ Ｐゴシック"/>
                        <a:ea typeface="ＭＳ Ｐゴシック"/>
                      </a:rPr>
                      <a:t>100</a:t>
                    </a:r>
                    <a:r>
                      <a:rPr lang="ja-JP" altLang="en-US" sz="1800" b="1" i="0" u="none" strike="noStrike" baseline="0">
                        <a:solidFill>
                          <a:sysClr val="windowText" lastClr="000000"/>
                        </a:solidFill>
                        <a:latin typeface="ＭＳ Ｐゴシック"/>
                        <a:ea typeface="ＭＳ Ｐゴシック"/>
                      </a:rPr>
                      <a:t>～</a:t>
                    </a:r>
                    <a:r>
                      <a:rPr lang="en-US" altLang="ja-JP" sz="1800" b="1" i="0" u="none" strike="noStrike" baseline="0">
                        <a:solidFill>
                          <a:sysClr val="windowText" lastClr="000000"/>
                        </a:solidFill>
                        <a:latin typeface="ＭＳ Ｐゴシック"/>
                        <a:ea typeface="ＭＳ Ｐゴシック"/>
                      </a:rPr>
                      <a:t>150a</a:t>
                    </a:r>
                  </a:p>
                  <a:p>
                    <a:pPr>
                      <a:defRPr sz="1800" b="1">
                        <a:solidFill>
                          <a:sysClr val="windowText" lastClr="000000"/>
                        </a:solidFill>
                      </a:defRPr>
                    </a:pPr>
                    <a:fld id="{B83F3C4B-9314-45E3-ACEA-445809A9CC95}" type="VALUE">
                      <a:rPr lang="en-US" altLang="ja-JP" sz="1800" b="1" i="0" u="none" strike="noStrike" baseline="0">
                        <a:solidFill>
                          <a:sysClr val="windowText" lastClr="000000"/>
                        </a:solidFill>
                        <a:latin typeface="ＭＳ Ｐゴシック"/>
                        <a:ea typeface="ＭＳ Ｐゴシック"/>
                      </a:rPr>
                      <a:pPr>
                        <a:defRPr sz="1800" b="1">
                          <a:solidFill>
                            <a:sysClr val="windowText" lastClr="000000"/>
                          </a:solidFill>
                        </a:defRPr>
                      </a:pPr>
                      <a:t>[値]</a:t>
                    </a:fld>
                    <a:r>
                      <a:rPr lang="en-US" altLang="ja-JP" sz="1800" b="1" i="0" u="none" strike="noStrike" baseline="0">
                        <a:solidFill>
                          <a:sysClr val="windowText" lastClr="000000"/>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ysClr val="windowText" lastClr="000000"/>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3901703234578996"/>
                      <c:h val="0.1543584300471765"/>
                    </c:manualLayout>
                  </c15:layout>
                  <c15:dlblFieldTable/>
                  <c15:showDataLabelsRange val="0"/>
                </c:ext>
                <c:ext xmlns:c16="http://schemas.microsoft.com/office/drawing/2014/chart" uri="{C3380CC4-5D6E-409C-BE32-E72D297353CC}">
                  <c16:uniqueId val="{00000009-D2CD-40BC-969F-CD8268A1A2AA}"/>
                </c:ext>
              </c:extLst>
            </c:dLbl>
            <c:dLbl>
              <c:idx val="5"/>
              <c:layout>
                <c:manualLayout>
                  <c:x val="0.17466583334124608"/>
                  <c:y val="3.7159900118200397E-2"/>
                </c:manualLayout>
              </c:layout>
              <c:tx>
                <c:rich>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r>
                      <a:rPr lang="en-US" altLang="ja-JP" sz="1800" b="1" i="0" u="none" strike="noStrike" baseline="0">
                        <a:solidFill>
                          <a:schemeClr val="bg1"/>
                        </a:solidFill>
                        <a:latin typeface="ＭＳ Ｐゴシック"/>
                        <a:ea typeface="ＭＳ Ｐゴシック"/>
                      </a:rPr>
                      <a:t>150</a:t>
                    </a:r>
                    <a:r>
                      <a:rPr lang="ja-JP" altLang="en-US" sz="1800" b="1" i="0" u="none" strike="noStrike" baseline="0">
                        <a:solidFill>
                          <a:schemeClr val="bg1"/>
                        </a:solidFill>
                        <a:latin typeface="ＭＳ Ｐゴシック"/>
                        <a:ea typeface="ＭＳ Ｐゴシック"/>
                      </a:rPr>
                      <a:t>～</a:t>
                    </a:r>
                    <a:r>
                      <a:rPr lang="en-US" altLang="ja-JP" sz="1800" b="1" i="0" u="none" strike="noStrike" baseline="0">
                        <a:solidFill>
                          <a:schemeClr val="bg1"/>
                        </a:solidFill>
                        <a:latin typeface="ＭＳ Ｐゴシック"/>
                        <a:ea typeface="ＭＳ Ｐゴシック"/>
                      </a:rPr>
                      <a:t>200a</a:t>
                    </a:r>
                  </a:p>
                  <a:p>
                    <a:pPr>
                      <a:defRPr sz="1800" b="1">
                        <a:solidFill>
                          <a:schemeClr val="bg1"/>
                        </a:solidFill>
                      </a:defRPr>
                    </a:pPr>
                    <a:fld id="{BD67B531-0501-4E07-9022-3FF37635134F}" type="VALUE">
                      <a:rPr lang="en-US" altLang="ja-JP" sz="1800" b="1" i="0" u="none" strike="noStrike" baseline="0">
                        <a:solidFill>
                          <a:schemeClr val="bg1"/>
                        </a:solidFill>
                        <a:latin typeface="ＭＳ Ｐゴシック"/>
                        <a:ea typeface="ＭＳ Ｐゴシック"/>
                      </a:rPr>
                      <a:pPr>
                        <a:defRPr sz="1800" b="1">
                          <a:solidFill>
                            <a:schemeClr val="bg1"/>
                          </a:solidFill>
                        </a:defRPr>
                      </a:pPr>
                      <a:t>[値]</a:t>
                    </a:fld>
                    <a:r>
                      <a:rPr lang="en-US" altLang="ja-JP" sz="1800" b="1" i="0" u="none" strike="noStrike" baseline="0">
                        <a:solidFill>
                          <a:schemeClr val="bg1"/>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718513253401012"/>
                      <c:h val="0.15815270681100363"/>
                    </c:manualLayout>
                  </c15:layout>
                  <c15:dlblFieldTable/>
                  <c15:showDataLabelsRange val="0"/>
                </c:ext>
                <c:ext xmlns:c16="http://schemas.microsoft.com/office/drawing/2014/chart" uri="{C3380CC4-5D6E-409C-BE32-E72D297353CC}">
                  <c16:uniqueId val="{0000000B-D2CD-40BC-969F-CD8268A1A2AA}"/>
                </c:ext>
              </c:extLst>
            </c:dLbl>
            <c:dLbl>
              <c:idx val="6"/>
              <c:layout>
                <c:manualLayout>
                  <c:x val="0.13913584199101017"/>
                  <c:y val="0.11939437762481249"/>
                </c:manualLayout>
              </c:layout>
              <c:tx>
                <c:rich>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r>
                      <a:rPr lang="en-US" altLang="ja-JP" sz="1800" b="1" i="0" u="none" strike="noStrike" baseline="0">
                        <a:solidFill>
                          <a:schemeClr val="bg1"/>
                        </a:solidFill>
                        <a:latin typeface="ＭＳ Ｐゴシック"/>
                        <a:ea typeface="ＭＳ Ｐゴシック"/>
                      </a:rPr>
                      <a:t>200</a:t>
                    </a:r>
                    <a:r>
                      <a:rPr lang="ja-JP" altLang="en-US" sz="1800" b="1" i="0" u="none" strike="noStrike" baseline="0">
                        <a:solidFill>
                          <a:schemeClr val="bg1"/>
                        </a:solidFill>
                        <a:latin typeface="ＭＳ Ｐゴシック"/>
                        <a:ea typeface="ＭＳ Ｐゴシック"/>
                      </a:rPr>
                      <a:t>～</a:t>
                    </a:r>
                    <a:r>
                      <a:rPr lang="en-US" altLang="ja-JP" sz="1800" b="1" i="0" u="none" strike="noStrike" baseline="0">
                        <a:solidFill>
                          <a:schemeClr val="bg1"/>
                        </a:solidFill>
                        <a:latin typeface="ＭＳ Ｐゴシック"/>
                        <a:ea typeface="ＭＳ Ｐゴシック"/>
                      </a:rPr>
                      <a:t>300a</a:t>
                    </a:r>
                  </a:p>
                  <a:p>
                    <a:pPr>
                      <a:defRPr sz="1800" b="1">
                        <a:solidFill>
                          <a:schemeClr val="bg1"/>
                        </a:solidFill>
                      </a:defRPr>
                    </a:pPr>
                    <a:fld id="{C32A187C-CC01-4F53-BCDE-ED8A55D55C9E}" type="VALUE">
                      <a:rPr lang="en-US" altLang="ja-JP" sz="1800" b="1" i="0" u="none" strike="noStrike" baseline="0">
                        <a:solidFill>
                          <a:schemeClr val="bg1"/>
                        </a:solidFill>
                        <a:latin typeface="ＭＳ Ｐゴシック"/>
                        <a:ea typeface="ＭＳ Ｐゴシック"/>
                      </a:rPr>
                      <a:pPr>
                        <a:defRPr sz="1800" b="1">
                          <a:solidFill>
                            <a:schemeClr val="bg1"/>
                          </a:solidFill>
                        </a:defRPr>
                      </a:pPr>
                      <a:t>[値]</a:t>
                    </a:fld>
                    <a:r>
                      <a:rPr lang="en-US" altLang="ja-JP" sz="1800" b="1" i="0" u="none" strike="noStrike" baseline="0">
                        <a:solidFill>
                          <a:schemeClr val="bg1"/>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4791537519312759"/>
                      <c:h val="0.10385140670104415"/>
                    </c:manualLayout>
                  </c15:layout>
                  <c15:dlblFieldTable/>
                  <c15:showDataLabelsRange val="0"/>
                </c:ext>
                <c:ext xmlns:c16="http://schemas.microsoft.com/office/drawing/2014/chart" uri="{C3380CC4-5D6E-409C-BE32-E72D297353CC}">
                  <c16:uniqueId val="{0000000D-D2CD-40BC-969F-CD8268A1A2AA}"/>
                </c:ext>
              </c:extLst>
            </c:dLbl>
            <c:dLbl>
              <c:idx val="7"/>
              <c:layout>
                <c:manualLayout>
                  <c:x val="0.10065620420496997"/>
                  <c:y val="0.16760449566644164"/>
                </c:manualLayout>
              </c:layout>
              <c:tx>
                <c:rich>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r>
                      <a:rPr lang="en-US" altLang="ja-JP" sz="1800" b="1" i="0" u="none" strike="noStrike" baseline="0">
                        <a:solidFill>
                          <a:schemeClr val="bg1"/>
                        </a:solidFill>
                        <a:latin typeface="ＭＳ Ｐゴシック"/>
                        <a:ea typeface="ＭＳ Ｐゴシック"/>
                      </a:rPr>
                      <a:t>300</a:t>
                    </a:r>
                    <a:r>
                      <a:rPr lang="ja-JP" altLang="en-US" sz="1800" b="1" i="0" u="none" strike="noStrike" baseline="0">
                        <a:solidFill>
                          <a:schemeClr val="bg1"/>
                        </a:solidFill>
                        <a:latin typeface="ＭＳ Ｐゴシック"/>
                        <a:ea typeface="ＭＳ Ｐゴシック"/>
                      </a:rPr>
                      <a:t>～</a:t>
                    </a:r>
                    <a:r>
                      <a:rPr lang="en-US" altLang="ja-JP" sz="1800" b="1" i="0" u="none" strike="noStrike" baseline="0">
                        <a:solidFill>
                          <a:schemeClr val="bg1"/>
                        </a:solidFill>
                        <a:latin typeface="ＭＳ Ｐゴシック"/>
                        <a:ea typeface="ＭＳ Ｐゴシック"/>
                      </a:rPr>
                      <a:t>500a</a:t>
                    </a:r>
                  </a:p>
                  <a:p>
                    <a:pPr>
                      <a:defRPr sz="1800" b="1">
                        <a:solidFill>
                          <a:schemeClr val="bg1"/>
                        </a:solidFill>
                      </a:defRPr>
                    </a:pPr>
                    <a:fld id="{F24CD452-4D9A-48E0-AA2F-45DF7798C257}" type="VALUE">
                      <a:rPr lang="en-US" altLang="ja-JP" sz="1800" b="1" i="0" u="none" strike="noStrike" baseline="0">
                        <a:solidFill>
                          <a:schemeClr val="bg1"/>
                        </a:solidFill>
                        <a:latin typeface="ＭＳ Ｐゴシック"/>
                        <a:ea typeface="ＭＳ Ｐゴシック"/>
                      </a:rPr>
                      <a:pPr>
                        <a:defRPr sz="1800" b="1">
                          <a:solidFill>
                            <a:schemeClr val="bg1"/>
                          </a:solidFill>
                        </a:defRPr>
                      </a:pPr>
                      <a:t>[値]</a:t>
                    </a:fld>
                    <a:r>
                      <a:rPr lang="en-US" altLang="ja-JP" sz="1800" b="1" i="0" u="none" strike="noStrike" baseline="0">
                        <a:solidFill>
                          <a:schemeClr val="bg1"/>
                        </a:solidFill>
                        <a:latin typeface="ＭＳ Ｐゴシック"/>
                        <a:ea typeface="ＭＳ Ｐゴシック"/>
                      </a:rPr>
                      <a:t>%</a:t>
                    </a:r>
                  </a:p>
                </c:rich>
              </c:tx>
              <c:spPr>
                <a:noFill/>
                <a:ln w="25400">
                  <a:noFill/>
                </a:ln>
                <a:effectLst/>
              </c:spPr>
              <c:txPr>
                <a:bodyPr rot="0" spcFirstLastPara="1" vertOverflow="ellipsis" vert="horz" wrap="square" anchor="ctr" anchorCtr="1"/>
                <a:lstStyle/>
                <a:p>
                  <a:pPr>
                    <a:defRPr sz="1800" b="1" i="0" u="none" strike="noStrike" kern="1200" baseline="0">
                      <a:solidFill>
                        <a:schemeClr val="bg1"/>
                      </a:solidFill>
                      <a:latin typeface="ＭＳ Ｐゴシック"/>
                      <a:ea typeface="ＭＳ Ｐゴシック"/>
                      <a:cs typeface="ＭＳ Ｐゴシック"/>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3624553890078514"/>
                      <c:h val="0.13066432509464654"/>
                    </c:manualLayout>
                  </c15:layout>
                  <c15:dlblFieldTable/>
                  <c15:showDataLabelsRange val="0"/>
                </c:ext>
                <c:ext xmlns:c16="http://schemas.microsoft.com/office/drawing/2014/chart" uri="{C3380CC4-5D6E-409C-BE32-E72D297353CC}">
                  <c16:uniqueId val="{0000000F-D2CD-40BC-969F-CD8268A1A2AA}"/>
                </c:ext>
              </c:extLst>
            </c:dLbl>
            <c:dLbl>
              <c:idx val="8"/>
              <c:delete val="1"/>
              <c:extLst>
                <c:ext xmlns:c15="http://schemas.microsoft.com/office/drawing/2012/chart" uri="{CE6537A1-D6FC-4f65-9D91-7224C49458BB}"/>
                <c:ext xmlns:c16="http://schemas.microsoft.com/office/drawing/2014/chart" uri="{C3380CC4-5D6E-409C-BE32-E72D297353CC}">
                  <c16:uniqueId val="{00000011-D2CD-40BC-969F-CD8268A1A2AA}"/>
                </c:ext>
              </c:extLst>
            </c:dLbl>
            <c:numFmt formatCode="0.0%" sourceLinked="0"/>
            <c:spPr>
              <a:noFill/>
              <a:ln w="25400">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ＭＳ Ｐゴシック"/>
                    <a:ea typeface="ＭＳ Ｐゴシック"/>
                    <a:cs typeface="ＭＳ Ｐゴシック"/>
                  </a:defRPr>
                </a:pPr>
                <a:endParaRPr lang="ja-JP"/>
              </a:p>
            </c:txPr>
            <c:showLegendKey val="0"/>
            <c:showVal val="1"/>
            <c:showCatName val="0"/>
            <c:showSerName val="1"/>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numRef>
              <c:f>表24!$O$20:$W$20</c:f>
              <c:numCache>
                <c:formatCode>0.0</c:formatCode>
                <c:ptCount val="9"/>
                <c:pt idx="0">
                  <c:v>0.16744809109176156</c:v>
                </c:pt>
                <c:pt idx="1">
                  <c:v>0.26791694574681846</c:v>
                </c:pt>
                <c:pt idx="2">
                  <c:v>17.180174146014735</c:v>
                </c:pt>
                <c:pt idx="3">
                  <c:v>33.891493636972534</c:v>
                </c:pt>
                <c:pt idx="4">
                  <c:v>20.294708640321502</c:v>
                </c:pt>
                <c:pt idx="5">
                  <c:v>9.6450100468854654</c:v>
                </c:pt>
                <c:pt idx="6">
                  <c:v>7.9705291359678494</c:v>
                </c:pt>
                <c:pt idx="7">
                  <c:v>10.582719356999331</c:v>
                </c:pt>
              </c:numCache>
            </c:numRef>
          </c:cat>
          <c:val>
            <c:numRef>
              <c:f>表24!$O$20:$W$20</c:f>
              <c:numCache>
                <c:formatCode>0.0</c:formatCode>
                <c:ptCount val="9"/>
                <c:pt idx="0">
                  <c:v>0.16744809109176156</c:v>
                </c:pt>
                <c:pt idx="1">
                  <c:v>0.26791694574681846</c:v>
                </c:pt>
                <c:pt idx="2">
                  <c:v>17.180174146014735</c:v>
                </c:pt>
                <c:pt idx="3">
                  <c:v>33.891493636972534</c:v>
                </c:pt>
                <c:pt idx="4">
                  <c:v>20.294708640321502</c:v>
                </c:pt>
                <c:pt idx="5">
                  <c:v>9.6450100468854654</c:v>
                </c:pt>
                <c:pt idx="6">
                  <c:v>7.9705291359678494</c:v>
                </c:pt>
                <c:pt idx="7">
                  <c:v>10.582719356999331</c:v>
                </c:pt>
              </c:numCache>
            </c:numRef>
          </c:val>
          <c:extLst>
            <c:ext xmlns:c16="http://schemas.microsoft.com/office/drawing/2014/chart" uri="{C3380CC4-5D6E-409C-BE32-E72D297353CC}">
              <c16:uniqueId val="{00000012-D2CD-40BC-969F-CD8268A1A2AA}"/>
            </c:ext>
          </c:extLst>
        </c:ser>
        <c:dLbls>
          <c:showLegendKey val="0"/>
          <c:showVal val="0"/>
          <c:showCatName val="0"/>
          <c:showSerName val="0"/>
          <c:showPercent val="0"/>
          <c:showBubbleSize val="0"/>
          <c:showLeaderLines val="1"/>
        </c:dLbls>
        <c:firstSliceAng val="0"/>
      </c:pieChart>
      <c:spPr>
        <a:solidFill>
          <a:schemeClr val="bg1"/>
        </a:solidFill>
        <a:ln>
          <a:noFill/>
        </a:ln>
        <a:effectLst/>
      </c:spPr>
    </c:plotArea>
    <c:plotVisOnly val="0"/>
    <c:dispBlanksAs val="zero"/>
    <c:showDLblsOverMax val="0"/>
  </c:chart>
  <c:spPr>
    <a:solidFill>
      <a:srgbClr val="FFFFFF"/>
    </a:solidFill>
    <a:ln w="3175" cap="flat" cmpd="sng" algn="ctr">
      <a:noFill/>
      <a:prstDash val="solid"/>
      <a:round/>
    </a:ln>
    <a:effectLst/>
  </c:spPr>
  <c:txPr>
    <a:bodyPr/>
    <a:lstStyle/>
    <a:p>
      <a:pPr>
        <a:defRPr sz="1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96880293686193"/>
          <c:y val="4.4044057930074307E-2"/>
          <c:w val="0.86643237899735603"/>
          <c:h val="0.77217840816041272"/>
        </c:manualLayout>
      </c:layout>
      <c:lineChart>
        <c:grouping val="standard"/>
        <c:varyColors val="0"/>
        <c:ser>
          <c:idx val="0"/>
          <c:order val="0"/>
          <c:tx>
            <c:v>筑波山</c:v>
          </c:tx>
          <c:spPr>
            <a:ln w="12700" cap="rnd">
              <a:solidFill>
                <a:schemeClr val="tx1"/>
              </a:solidFill>
              <a:round/>
            </a:ln>
            <a:effectLst/>
          </c:spPr>
          <c:marker>
            <c:symbol val="triangle"/>
            <c:size val="7"/>
            <c:spPr>
              <a:solidFill>
                <a:schemeClr val="tx1"/>
              </a:solidFill>
              <a:ln w="9525">
                <a:noFill/>
              </a:ln>
              <a:effectLst/>
            </c:spPr>
          </c:marker>
          <c:cat>
            <c:strLit>
              <c:ptCount val="11"/>
              <c:pt idx="0">
                <c:v>平成２３年</c:v>
              </c:pt>
              <c:pt idx="1">
                <c:v>平成２４年</c:v>
              </c:pt>
              <c:pt idx="2">
                <c:v>平成２５年</c:v>
              </c:pt>
              <c:pt idx="3">
                <c:v>平成２６年</c:v>
              </c:pt>
              <c:pt idx="4">
                <c:v>平成２７年</c:v>
              </c:pt>
              <c:pt idx="5">
                <c:v>平成２８年</c:v>
              </c:pt>
              <c:pt idx="6">
                <c:v>平成２９年</c:v>
              </c:pt>
              <c:pt idx="7">
                <c:v>平成３０年</c:v>
              </c:pt>
              <c:pt idx="8">
                <c:v>令和元年</c:v>
              </c:pt>
              <c:pt idx="9">
                <c:v>令和２年</c:v>
              </c:pt>
              <c:pt idx="10">
                <c:v>令和３年</c:v>
              </c:pt>
            </c:strLit>
          </c:cat>
          <c:val>
            <c:numLit>
              <c:formatCode>General</c:formatCode>
              <c:ptCount val="11"/>
              <c:pt idx="0">
                <c:v>2083900</c:v>
              </c:pt>
              <c:pt idx="1">
                <c:v>2137700</c:v>
              </c:pt>
              <c:pt idx="2">
                <c:v>2051700</c:v>
              </c:pt>
              <c:pt idx="3">
                <c:v>2094000</c:v>
              </c:pt>
              <c:pt idx="4">
                <c:v>1967900</c:v>
              </c:pt>
              <c:pt idx="5">
                <c:v>2217100</c:v>
              </c:pt>
              <c:pt idx="6">
                <c:v>2257900</c:v>
              </c:pt>
              <c:pt idx="7">
                <c:v>2474600</c:v>
              </c:pt>
              <c:pt idx="8">
                <c:v>2509000</c:v>
              </c:pt>
              <c:pt idx="9">
                <c:v>2283600</c:v>
              </c:pt>
              <c:pt idx="10">
                <c:v>1868600</c:v>
              </c:pt>
            </c:numLit>
          </c:val>
          <c:smooth val="0"/>
          <c:extLst>
            <c:ext xmlns:c16="http://schemas.microsoft.com/office/drawing/2014/chart" uri="{C3380CC4-5D6E-409C-BE32-E72D297353CC}">
              <c16:uniqueId val="{00000000-35A1-4A4B-BFBB-1D933D2F41F4}"/>
            </c:ext>
          </c:extLst>
        </c:ser>
        <c:ser>
          <c:idx val="1"/>
          <c:order val="1"/>
          <c:tx>
            <c:v>つくば市全体</c:v>
          </c:tx>
          <c:spPr>
            <a:ln w="12700" cap="rnd">
              <a:solidFill>
                <a:schemeClr val="tx1"/>
              </a:solidFill>
              <a:round/>
            </a:ln>
            <a:effectLst/>
          </c:spPr>
          <c:marker>
            <c:symbol val="circle"/>
            <c:size val="5"/>
            <c:spPr>
              <a:solidFill>
                <a:schemeClr val="tx1"/>
              </a:solidFill>
              <a:ln w="9525">
                <a:noFill/>
              </a:ln>
              <a:effectLst/>
            </c:spPr>
          </c:marker>
          <c:cat>
            <c:strLit>
              <c:ptCount val="11"/>
              <c:pt idx="0">
                <c:v>平成２３年</c:v>
              </c:pt>
              <c:pt idx="1">
                <c:v>平成２４年</c:v>
              </c:pt>
              <c:pt idx="2">
                <c:v>平成２５年</c:v>
              </c:pt>
              <c:pt idx="3">
                <c:v>平成２６年</c:v>
              </c:pt>
              <c:pt idx="4">
                <c:v>平成２７年</c:v>
              </c:pt>
              <c:pt idx="5">
                <c:v>平成２８年</c:v>
              </c:pt>
              <c:pt idx="6">
                <c:v>平成２９年</c:v>
              </c:pt>
              <c:pt idx="7">
                <c:v>平成３０年</c:v>
              </c:pt>
              <c:pt idx="8">
                <c:v>令和元年</c:v>
              </c:pt>
              <c:pt idx="9">
                <c:v>令和２年</c:v>
              </c:pt>
              <c:pt idx="10">
                <c:v>令和３年</c:v>
              </c:pt>
            </c:strLit>
          </c:cat>
          <c:val>
            <c:numLit>
              <c:formatCode>General</c:formatCode>
              <c:ptCount val="11"/>
              <c:pt idx="0">
                <c:v>3161600</c:v>
              </c:pt>
              <c:pt idx="1">
                <c:v>3454400</c:v>
              </c:pt>
              <c:pt idx="2">
                <c:v>3316100</c:v>
              </c:pt>
              <c:pt idx="3">
                <c:v>3419400</c:v>
              </c:pt>
              <c:pt idx="4">
                <c:v>3320400</c:v>
              </c:pt>
              <c:pt idx="5">
                <c:v>3696400</c:v>
              </c:pt>
              <c:pt idx="6">
                <c:v>3845500</c:v>
              </c:pt>
              <c:pt idx="7">
                <c:v>4216900</c:v>
              </c:pt>
              <c:pt idx="8">
                <c:v>4259100</c:v>
              </c:pt>
              <c:pt idx="9">
                <c:v>2728700</c:v>
              </c:pt>
              <c:pt idx="10">
                <c:v>2433000</c:v>
              </c:pt>
            </c:numLit>
          </c:val>
          <c:smooth val="0"/>
          <c:extLst>
            <c:ext xmlns:c16="http://schemas.microsoft.com/office/drawing/2014/chart" uri="{C3380CC4-5D6E-409C-BE32-E72D297353CC}">
              <c16:uniqueId val="{00000001-35A1-4A4B-BFBB-1D933D2F41F4}"/>
            </c:ext>
          </c:extLst>
        </c:ser>
        <c:dLbls>
          <c:showLegendKey val="0"/>
          <c:showVal val="0"/>
          <c:showCatName val="0"/>
          <c:showSerName val="0"/>
          <c:showPercent val="0"/>
          <c:showBubbleSize val="0"/>
        </c:dLbls>
        <c:marker val="1"/>
        <c:smooth val="0"/>
        <c:axId val="608347504"/>
        <c:axId val="608354720"/>
      </c:lineChart>
      <c:catAx>
        <c:axId val="60834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8354720"/>
        <c:crosses val="autoZero"/>
        <c:auto val="1"/>
        <c:lblAlgn val="ctr"/>
        <c:lblOffset val="100"/>
        <c:noMultiLvlLbl val="0"/>
      </c:catAx>
      <c:valAx>
        <c:axId val="608354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8347504"/>
        <c:crosses val="autoZero"/>
        <c:crossBetween val="between"/>
      </c:valAx>
      <c:spPr>
        <a:noFill/>
        <a:ln>
          <a:noFill/>
        </a:ln>
        <a:effectLst/>
      </c:spPr>
    </c:plotArea>
    <c:legend>
      <c:legendPos val="b"/>
      <c:layout>
        <c:manualLayout>
          <c:xMode val="edge"/>
          <c:yMode val="edge"/>
          <c:x val="0.23626386620601955"/>
          <c:y val="4.3542769081764937E-2"/>
          <c:w val="0.32151877736162171"/>
          <c:h val="6.540745449778871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barChart>
        <c:barDir val="col"/>
        <c:grouping val="percentStacked"/>
        <c:varyColors val="0"/>
        <c:ser>
          <c:idx val="1"/>
          <c:order val="0"/>
          <c:tx>
            <c:v>田</c:v>
          </c:tx>
          <c:spPr>
            <a:solidFill>
              <a:schemeClr val="dk1">
                <a:tint val="55000"/>
              </a:schemeClr>
            </a:solid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48242</c:v>
              </c:pt>
              <c:pt idx="1">
                <c:v>47277</c:v>
              </c:pt>
              <c:pt idx="2">
                <c:v>48128</c:v>
              </c:pt>
              <c:pt idx="3">
                <c:v>47943</c:v>
              </c:pt>
              <c:pt idx="4">
                <c:v>47842</c:v>
              </c:pt>
              <c:pt idx="5">
                <c:v>47891</c:v>
              </c:pt>
              <c:pt idx="6">
                <c:v>47807</c:v>
              </c:pt>
              <c:pt idx="7">
                <c:v>47644</c:v>
              </c:pt>
              <c:pt idx="8">
                <c:v>47478</c:v>
              </c:pt>
              <c:pt idx="9">
                <c:v>47358</c:v>
              </c:pt>
              <c:pt idx="10">
                <c:v>47242</c:v>
              </c:pt>
              <c:pt idx="11">
                <c:v>47123</c:v>
              </c:pt>
              <c:pt idx="12">
                <c:v>47023</c:v>
              </c:pt>
              <c:pt idx="13">
                <c:v>46929</c:v>
              </c:pt>
              <c:pt idx="14">
                <c:v>46871</c:v>
              </c:pt>
              <c:pt idx="15">
                <c:v>46711</c:v>
              </c:pt>
              <c:pt idx="16">
                <c:v>46637</c:v>
              </c:pt>
              <c:pt idx="17">
                <c:v>46496</c:v>
              </c:pt>
              <c:pt idx="18">
                <c:v>46292</c:v>
              </c:pt>
              <c:pt idx="19">
                <c:v>46077</c:v>
              </c:pt>
              <c:pt idx="20">
                <c:v>46006</c:v>
              </c:pt>
              <c:pt idx="21">
                <c:v>45878</c:v>
              </c:pt>
              <c:pt idx="22">
                <c:v>45796</c:v>
              </c:pt>
              <c:pt idx="23">
                <c:v>45744</c:v>
              </c:pt>
              <c:pt idx="24">
                <c:v>45696</c:v>
              </c:pt>
            </c:numLit>
          </c:val>
          <c:extLst>
            <c:ext xmlns:c16="http://schemas.microsoft.com/office/drawing/2014/chart" uri="{C3380CC4-5D6E-409C-BE32-E72D297353CC}">
              <c16:uniqueId val="{00000000-D507-4427-ACA2-C495C949DD63}"/>
            </c:ext>
          </c:extLst>
        </c:ser>
        <c:ser>
          <c:idx val="2"/>
          <c:order val="1"/>
          <c:tx>
            <c:v>畑</c:v>
          </c:tx>
          <c:spPr>
            <a:solidFill>
              <a:schemeClr val="dk1">
                <a:tint val="75000"/>
              </a:schemeClr>
            </a:solid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73034</c:v>
              </c:pt>
              <c:pt idx="1">
                <c:v>72602</c:v>
              </c:pt>
              <c:pt idx="2">
                <c:v>71840</c:v>
              </c:pt>
              <c:pt idx="3">
                <c:v>71067</c:v>
              </c:pt>
              <c:pt idx="4">
                <c:v>70652</c:v>
              </c:pt>
              <c:pt idx="5">
                <c:v>70725</c:v>
              </c:pt>
              <c:pt idx="6">
                <c:v>70214</c:v>
              </c:pt>
              <c:pt idx="7">
                <c:v>70065</c:v>
              </c:pt>
              <c:pt idx="8">
                <c:v>68989</c:v>
              </c:pt>
              <c:pt idx="9">
                <c:v>68428</c:v>
              </c:pt>
              <c:pt idx="10">
                <c:v>67969</c:v>
              </c:pt>
              <c:pt idx="11">
                <c:v>67879</c:v>
              </c:pt>
              <c:pt idx="12">
                <c:v>67621</c:v>
              </c:pt>
              <c:pt idx="13">
                <c:v>67290</c:v>
              </c:pt>
              <c:pt idx="14">
                <c:v>67040</c:v>
              </c:pt>
              <c:pt idx="15">
                <c:v>65880</c:v>
              </c:pt>
              <c:pt idx="16">
                <c:v>65473</c:v>
              </c:pt>
              <c:pt idx="17">
                <c:v>64855</c:v>
              </c:pt>
              <c:pt idx="18">
                <c:v>64302</c:v>
              </c:pt>
              <c:pt idx="19">
                <c:v>63787</c:v>
              </c:pt>
              <c:pt idx="20">
                <c:v>63327</c:v>
              </c:pt>
              <c:pt idx="21">
                <c:v>62892</c:v>
              </c:pt>
              <c:pt idx="22">
                <c:v>62611</c:v>
              </c:pt>
              <c:pt idx="23">
                <c:v>62324</c:v>
              </c:pt>
              <c:pt idx="24">
                <c:v>61936</c:v>
              </c:pt>
            </c:numLit>
          </c:val>
          <c:extLst>
            <c:ext xmlns:c16="http://schemas.microsoft.com/office/drawing/2014/chart" uri="{C3380CC4-5D6E-409C-BE32-E72D297353CC}">
              <c16:uniqueId val="{00000001-D507-4427-ACA2-C495C949DD63}"/>
            </c:ext>
          </c:extLst>
        </c:ser>
        <c:ser>
          <c:idx val="3"/>
          <c:order val="2"/>
          <c:tx>
            <c:v>宅     地</c:v>
          </c:tx>
          <c:spPr>
            <a:solidFill>
              <a:schemeClr val="dk1">
                <a:tint val="98500"/>
              </a:schemeClr>
            </a:solid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50773</c:v>
              </c:pt>
              <c:pt idx="1">
                <c:v>51027</c:v>
              </c:pt>
              <c:pt idx="2">
                <c:v>51958</c:v>
              </c:pt>
              <c:pt idx="3">
                <c:v>53350</c:v>
              </c:pt>
              <c:pt idx="4">
                <c:v>53858</c:v>
              </c:pt>
              <c:pt idx="5">
                <c:v>54438</c:v>
              </c:pt>
              <c:pt idx="6">
                <c:v>54735</c:v>
              </c:pt>
              <c:pt idx="7">
                <c:v>55164</c:v>
              </c:pt>
              <c:pt idx="8">
                <c:v>56058</c:v>
              </c:pt>
              <c:pt idx="9">
                <c:v>56573</c:v>
              </c:pt>
              <c:pt idx="10">
                <c:v>57030</c:v>
              </c:pt>
              <c:pt idx="11">
                <c:v>57720</c:v>
              </c:pt>
              <c:pt idx="12">
                <c:v>58705</c:v>
              </c:pt>
              <c:pt idx="13">
                <c:v>59247</c:v>
              </c:pt>
              <c:pt idx="14">
                <c:v>59658</c:v>
              </c:pt>
              <c:pt idx="15">
                <c:v>60020</c:v>
              </c:pt>
              <c:pt idx="16">
                <c:v>60651</c:v>
              </c:pt>
              <c:pt idx="17">
                <c:v>61285</c:v>
              </c:pt>
              <c:pt idx="18">
                <c:v>61773</c:v>
              </c:pt>
              <c:pt idx="19">
                <c:v>62259</c:v>
              </c:pt>
              <c:pt idx="20">
                <c:v>63097</c:v>
              </c:pt>
              <c:pt idx="21">
                <c:v>63560</c:v>
              </c:pt>
              <c:pt idx="22">
                <c:v>64249</c:v>
              </c:pt>
              <c:pt idx="23">
                <c:v>64807</c:v>
              </c:pt>
              <c:pt idx="24">
                <c:v>65345</c:v>
              </c:pt>
            </c:numLit>
          </c:val>
          <c:extLst>
            <c:ext xmlns:c16="http://schemas.microsoft.com/office/drawing/2014/chart" uri="{C3380CC4-5D6E-409C-BE32-E72D297353CC}">
              <c16:uniqueId val="{00000002-D507-4427-ACA2-C495C949DD63}"/>
            </c:ext>
          </c:extLst>
        </c:ser>
        <c:ser>
          <c:idx val="4"/>
          <c:order val="3"/>
          <c:tx>
            <c:v>山     林</c:v>
          </c:tx>
          <c:spPr>
            <a:pattFill prst="wdUpDiag">
              <a:fgClr>
                <a:schemeClr val="tx1">
                  <a:lumMod val="95000"/>
                  <a:lumOff val="5000"/>
                </a:schemeClr>
              </a:fgClr>
              <a:bgClr>
                <a:schemeClr val="bg1"/>
              </a:bgClr>
            </a:patt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49184</c:v>
              </c:pt>
              <c:pt idx="1">
                <c:v>53176</c:v>
              </c:pt>
              <c:pt idx="2">
                <c:v>52702</c:v>
              </c:pt>
              <c:pt idx="3">
                <c:v>52457</c:v>
              </c:pt>
              <c:pt idx="4">
                <c:v>52077</c:v>
              </c:pt>
              <c:pt idx="5">
                <c:v>52305</c:v>
              </c:pt>
              <c:pt idx="6">
                <c:v>52170</c:v>
              </c:pt>
              <c:pt idx="7">
                <c:v>51932</c:v>
              </c:pt>
              <c:pt idx="8">
                <c:v>51445</c:v>
              </c:pt>
              <c:pt idx="9">
                <c:v>50986</c:v>
              </c:pt>
              <c:pt idx="10">
                <c:v>50560</c:v>
              </c:pt>
              <c:pt idx="11">
                <c:v>50389</c:v>
              </c:pt>
              <c:pt idx="12">
                <c:v>52929</c:v>
              </c:pt>
              <c:pt idx="13">
                <c:v>52689</c:v>
              </c:pt>
              <c:pt idx="14">
                <c:v>52552</c:v>
              </c:pt>
              <c:pt idx="15">
                <c:v>53039</c:v>
              </c:pt>
              <c:pt idx="16">
                <c:v>50933</c:v>
              </c:pt>
              <c:pt idx="17">
                <c:v>50340</c:v>
              </c:pt>
              <c:pt idx="18">
                <c:v>49957</c:v>
              </c:pt>
              <c:pt idx="19">
                <c:v>49279</c:v>
              </c:pt>
              <c:pt idx="20">
                <c:v>48756</c:v>
              </c:pt>
              <c:pt idx="21">
                <c:v>48010</c:v>
              </c:pt>
              <c:pt idx="22">
                <c:v>47703</c:v>
              </c:pt>
              <c:pt idx="23">
                <c:v>47421</c:v>
              </c:pt>
              <c:pt idx="24">
                <c:v>47117</c:v>
              </c:pt>
            </c:numLit>
          </c:val>
          <c:extLst>
            <c:ext xmlns:c16="http://schemas.microsoft.com/office/drawing/2014/chart" uri="{C3380CC4-5D6E-409C-BE32-E72D297353CC}">
              <c16:uniqueId val="{00000003-D507-4427-ACA2-C495C949DD63}"/>
            </c:ext>
          </c:extLst>
        </c:ser>
        <c:ser>
          <c:idx val="5"/>
          <c:order val="4"/>
          <c:tx>
            <c:v>原     野</c:v>
          </c:tx>
          <c:spPr>
            <a:solidFill>
              <a:schemeClr val="dk1">
                <a:tint val="60000"/>
              </a:schemeClr>
            </a:solid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2070</c:v>
              </c:pt>
              <c:pt idx="1">
                <c:v>2132</c:v>
              </c:pt>
              <c:pt idx="2">
                <c:v>2089</c:v>
              </c:pt>
              <c:pt idx="3">
                <c:v>2042</c:v>
              </c:pt>
              <c:pt idx="4">
                <c:v>1995</c:v>
              </c:pt>
              <c:pt idx="5">
                <c:v>2007</c:v>
              </c:pt>
              <c:pt idx="6">
                <c:v>2002</c:v>
              </c:pt>
              <c:pt idx="7">
                <c:v>1971</c:v>
              </c:pt>
              <c:pt idx="8">
                <c:v>1938</c:v>
              </c:pt>
              <c:pt idx="9">
                <c:v>1905</c:v>
              </c:pt>
              <c:pt idx="10">
                <c:v>1898</c:v>
              </c:pt>
              <c:pt idx="11">
                <c:v>1891</c:v>
              </c:pt>
              <c:pt idx="12">
                <c:v>1897</c:v>
              </c:pt>
              <c:pt idx="13">
                <c:v>1883</c:v>
              </c:pt>
              <c:pt idx="14">
                <c:v>1988</c:v>
              </c:pt>
              <c:pt idx="15">
                <c:v>1881</c:v>
              </c:pt>
              <c:pt idx="16">
                <c:v>1851</c:v>
              </c:pt>
              <c:pt idx="17">
                <c:v>1810</c:v>
              </c:pt>
              <c:pt idx="18">
                <c:v>1778</c:v>
              </c:pt>
              <c:pt idx="19">
                <c:v>1760</c:v>
              </c:pt>
              <c:pt idx="20">
                <c:v>1756</c:v>
              </c:pt>
              <c:pt idx="21">
                <c:v>1770</c:v>
              </c:pt>
              <c:pt idx="22">
                <c:v>1762</c:v>
              </c:pt>
              <c:pt idx="23">
                <c:v>1754</c:v>
              </c:pt>
              <c:pt idx="24">
                <c:v>1741</c:v>
              </c:pt>
            </c:numLit>
          </c:val>
          <c:extLst>
            <c:ext xmlns:c16="http://schemas.microsoft.com/office/drawing/2014/chart" uri="{C3380CC4-5D6E-409C-BE32-E72D297353CC}">
              <c16:uniqueId val="{00000004-D507-4427-ACA2-C495C949DD63}"/>
            </c:ext>
          </c:extLst>
        </c:ser>
        <c:ser>
          <c:idx val="6"/>
          <c:order val="5"/>
          <c:tx>
            <c:v>雑 種 地</c:v>
          </c:tx>
          <c:spPr>
            <a:pattFill prst="pct40">
              <a:fgClr>
                <a:schemeClr val="tx1">
                  <a:lumMod val="95000"/>
                  <a:lumOff val="5000"/>
                </a:schemeClr>
              </a:fgClr>
              <a:bgClr>
                <a:schemeClr val="bg1"/>
              </a:bgClr>
            </a:patt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13853</c:v>
              </c:pt>
              <c:pt idx="1">
                <c:v>14135</c:v>
              </c:pt>
              <c:pt idx="2">
                <c:v>14430</c:v>
              </c:pt>
              <c:pt idx="3">
                <c:v>14634</c:v>
              </c:pt>
              <c:pt idx="4">
                <c:v>14931</c:v>
              </c:pt>
              <c:pt idx="5">
                <c:v>15147</c:v>
              </c:pt>
              <c:pt idx="6">
                <c:v>15553</c:v>
              </c:pt>
              <c:pt idx="7">
                <c:v>15714</c:v>
              </c:pt>
              <c:pt idx="8">
                <c:v>16082</c:v>
              </c:pt>
              <c:pt idx="9">
                <c:v>16129</c:v>
              </c:pt>
              <c:pt idx="10">
                <c:v>16396</c:v>
              </c:pt>
              <c:pt idx="11">
                <c:v>16570</c:v>
              </c:pt>
              <c:pt idx="12">
                <c:v>16498</c:v>
              </c:pt>
              <c:pt idx="13">
                <c:v>16496</c:v>
              </c:pt>
              <c:pt idx="14">
                <c:v>16476</c:v>
              </c:pt>
              <c:pt idx="15">
                <c:v>16572</c:v>
              </c:pt>
              <c:pt idx="16">
                <c:v>16423</c:v>
              </c:pt>
              <c:pt idx="17">
                <c:v>16862</c:v>
              </c:pt>
              <c:pt idx="18">
                <c:v>17225</c:v>
              </c:pt>
              <c:pt idx="19">
                <c:v>18245</c:v>
              </c:pt>
              <c:pt idx="20">
                <c:v>18354</c:v>
              </c:pt>
              <c:pt idx="21">
                <c:v>18771</c:v>
              </c:pt>
              <c:pt idx="22">
                <c:v>18710</c:v>
              </c:pt>
              <c:pt idx="23">
                <c:v>18615</c:v>
              </c:pt>
              <c:pt idx="24">
                <c:v>18866</c:v>
              </c:pt>
            </c:numLit>
          </c:val>
          <c:extLst>
            <c:ext xmlns:c16="http://schemas.microsoft.com/office/drawing/2014/chart" uri="{C3380CC4-5D6E-409C-BE32-E72D297353CC}">
              <c16:uniqueId val="{00000005-D507-4427-ACA2-C495C949DD63}"/>
            </c:ext>
          </c:extLst>
        </c:ser>
        <c:ser>
          <c:idx val="7"/>
          <c:order val="6"/>
          <c:tx>
            <c:v>そ の 他</c:v>
          </c:tx>
          <c:spPr>
            <a:pattFill prst="smGrid">
              <a:fgClr>
                <a:schemeClr val="tx1">
                  <a:lumMod val="95000"/>
                  <a:lumOff val="5000"/>
                </a:schemeClr>
              </a:fgClr>
              <a:bgClr>
                <a:schemeClr val="bg1"/>
              </a:bgClr>
            </a:pattFill>
            <a:ln>
              <a:noFill/>
            </a:ln>
            <a:effectLst/>
          </c:spPr>
          <c:invertIfNegative val="0"/>
          <c:cat>
            <c:strLit>
              <c:ptCount val="25"/>
              <c:pt idx="0">
                <c:v>平成　１０年</c:v>
              </c:pt>
              <c:pt idx="1">
                <c:v>平成　１１年</c:v>
              </c:pt>
              <c:pt idx="2">
                <c:v>平成　１２年</c:v>
              </c:pt>
              <c:pt idx="3">
                <c:v>平成　１３年</c:v>
              </c:pt>
              <c:pt idx="4">
                <c:v>平成　１４年</c:v>
              </c:pt>
              <c:pt idx="5">
                <c:v>平成　１５年</c:v>
              </c:pt>
              <c:pt idx="6">
                <c:v>平成　１６年</c:v>
              </c:pt>
              <c:pt idx="7">
                <c:v>平成　１７年</c:v>
              </c:pt>
              <c:pt idx="8">
                <c:v>平成　１８年</c:v>
              </c:pt>
              <c:pt idx="9">
                <c:v>平成　１９年</c:v>
              </c:pt>
              <c:pt idx="10">
                <c:v>平成　２０年</c:v>
              </c:pt>
              <c:pt idx="11">
                <c:v>平成　２１年</c:v>
              </c:pt>
              <c:pt idx="12">
                <c:v>平成　２２年</c:v>
              </c:pt>
              <c:pt idx="13">
                <c:v>平成　２３年</c:v>
              </c:pt>
              <c:pt idx="14">
                <c:v>平成　２４年</c:v>
              </c:pt>
              <c:pt idx="15">
                <c:v>平成　２５年</c:v>
              </c:pt>
              <c:pt idx="16">
                <c:v>平成　２６年</c:v>
              </c:pt>
              <c:pt idx="17">
                <c:v>平成　２７年</c:v>
              </c:pt>
              <c:pt idx="18">
                <c:v>平成　２８年</c:v>
              </c:pt>
              <c:pt idx="19">
                <c:v>平成　２９年</c:v>
              </c:pt>
              <c:pt idx="20">
                <c:v>平成　３０年</c:v>
              </c:pt>
              <c:pt idx="21">
                <c:v>令和　元年</c:v>
              </c:pt>
              <c:pt idx="22">
                <c:v>令和　２年</c:v>
              </c:pt>
              <c:pt idx="23">
                <c:v>令和　３年</c:v>
              </c:pt>
              <c:pt idx="24">
                <c:v>令和　４年</c:v>
              </c:pt>
            </c:strLit>
          </c:cat>
          <c:val>
            <c:numLit>
              <c:formatCode>General</c:formatCode>
              <c:ptCount val="25"/>
              <c:pt idx="0">
                <c:v>46914</c:v>
              </c:pt>
              <c:pt idx="1">
                <c:v>42721</c:v>
              </c:pt>
              <c:pt idx="2">
                <c:v>42923</c:v>
              </c:pt>
              <c:pt idx="3">
                <c:v>42577</c:v>
              </c:pt>
              <c:pt idx="4">
                <c:v>42715</c:v>
              </c:pt>
              <c:pt idx="5">
                <c:v>41557</c:v>
              </c:pt>
              <c:pt idx="6">
                <c:v>41589</c:v>
              </c:pt>
              <c:pt idx="7">
                <c:v>41580</c:v>
              </c:pt>
              <c:pt idx="8">
                <c:v>42079</c:v>
              </c:pt>
              <c:pt idx="9">
                <c:v>42691</c:v>
              </c:pt>
              <c:pt idx="10">
                <c:v>42975</c:v>
              </c:pt>
              <c:pt idx="11">
                <c:v>42498</c:v>
              </c:pt>
              <c:pt idx="12">
                <c:v>39397</c:v>
              </c:pt>
              <c:pt idx="13">
                <c:v>39536</c:v>
              </c:pt>
              <c:pt idx="14">
                <c:v>39485</c:v>
              </c:pt>
              <c:pt idx="15">
                <c:v>39967</c:v>
              </c:pt>
              <c:pt idx="16">
                <c:v>42102</c:v>
              </c:pt>
              <c:pt idx="17">
                <c:v>42072</c:v>
              </c:pt>
              <c:pt idx="18">
                <c:v>42393</c:v>
              </c:pt>
              <c:pt idx="19">
                <c:v>42313</c:v>
              </c:pt>
              <c:pt idx="20">
                <c:v>42424</c:v>
              </c:pt>
              <c:pt idx="21">
                <c:v>42839</c:v>
              </c:pt>
              <c:pt idx="22">
                <c:v>42889</c:v>
              </c:pt>
              <c:pt idx="23">
                <c:v>43055</c:v>
              </c:pt>
              <c:pt idx="24">
                <c:v>43019</c:v>
              </c:pt>
            </c:numLit>
          </c:val>
          <c:extLst>
            <c:ext xmlns:c16="http://schemas.microsoft.com/office/drawing/2014/chart" uri="{C3380CC4-5D6E-409C-BE32-E72D297353CC}">
              <c16:uniqueId val="{00000006-D507-4427-ACA2-C495C949DD63}"/>
            </c:ext>
          </c:extLst>
        </c:ser>
        <c:dLbls>
          <c:showLegendKey val="0"/>
          <c:showVal val="0"/>
          <c:showCatName val="0"/>
          <c:showSerName val="0"/>
          <c:showPercent val="0"/>
          <c:showBubbleSize val="0"/>
        </c:dLbls>
        <c:gapWidth val="50"/>
        <c:overlap val="100"/>
        <c:axId val="669891568"/>
        <c:axId val="669892880"/>
      </c:barChart>
      <c:catAx>
        <c:axId val="669891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ysClr val="windowText" lastClr="000000"/>
                </a:solidFill>
                <a:latin typeface="+mn-lt"/>
                <a:ea typeface="+mn-ea"/>
                <a:cs typeface="+mn-cs"/>
              </a:defRPr>
            </a:pPr>
            <a:endParaRPr lang="ja-JP"/>
          </a:p>
        </c:txPr>
        <c:crossAx val="669892880"/>
        <c:crosses val="autoZero"/>
        <c:auto val="1"/>
        <c:lblAlgn val="ctr"/>
        <c:lblOffset val="100"/>
        <c:noMultiLvlLbl val="0"/>
      </c:catAx>
      <c:valAx>
        <c:axId val="669892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mn-lt"/>
                <a:ea typeface="+mn-ea"/>
                <a:cs typeface="+mn-cs"/>
              </a:defRPr>
            </a:pPr>
            <a:endParaRPr lang="ja-JP"/>
          </a:p>
        </c:txPr>
        <c:crossAx val="669891568"/>
        <c:crosses val="autoZero"/>
        <c:crossBetween val="between"/>
      </c:valAx>
      <c:spPr>
        <a:noFill/>
        <a:ln>
          <a:noFill/>
        </a:ln>
        <a:effectLst/>
      </c:spPr>
    </c:plotArea>
    <c:legend>
      <c:legendPos val="b"/>
      <c:layout>
        <c:manualLayout>
          <c:xMode val="edge"/>
          <c:yMode val="edge"/>
          <c:x val="4.9622973598888377E-2"/>
          <c:y val="0.94374133858267717"/>
          <c:w val="0.93016572487262617"/>
          <c:h val="4.6258661417322836E-2"/>
        </c:manualLayout>
      </c:layout>
      <c:overlay val="0"/>
      <c:spPr>
        <a:noFill/>
        <a:ln>
          <a:noFill/>
        </a:ln>
        <a:effectLst/>
      </c:spPr>
      <c:txPr>
        <a:bodyPr rot="0" spcFirstLastPara="1" vertOverflow="ellipsis" vert="horz" wrap="square" anchor="ctr" anchorCtr="1"/>
        <a:lstStyle/>
        <a:p>
          <a:pPr>
            <a:defRPr sz="18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5785074484737027"/>
          <c:y val="5.5766793409378963E-2"/>
          <c:w val="0.84214925515262973"/>
          <c:h val="0.84834865223596101"/>
        </c:manualLayout>
      </c:layout>
      <c:lineChart>
        <c:grouping val="standard"/>
        <c:varyColors val="0"/>
        <c:ser>
          <c:idx val="0"/>
          <c:order val="0"/>
          <c:tx>
            <c:v>住宅地</c:v>
          </c:tx>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Lit>
              <c:ptCount val="6"/>
              <c:pt idx="0">
                <c:v>平 成１０年</c:v>
              </c:pt>
              <c:pt idx="1">
                <c:v>平 成１５年</c:v>
              </c:pt>
              <c:pt idx="2">
                <c:v>平成２０年</c:v>
              </c:pt>
              <c:pt idx="3">
                <c:v>平成２５年</c:v>
              </c:pt>
              <c:pt idx="4">
                <c:v>平成３０年</c:v>
              </c:pt>
              <c:pt idx="5">
                <c:v>令和４年</c:v>
              </c:pt>
            </c:strLit>
          </c:cat>
          <c:val>
            <c:numLit>
              <c:formatCode>General</c:formatCode>
              <c:ptCount val="6"/>
              <c:pt idx="0">
                <c:v>98900</c:v>
              </c:pt>
              <c:pt idx="1">
                <c:v>69800</c:v>
              </c:pt>
              <c:pt idx="2">
                <c:v>66100</c:v>
              </c:pt>
              <c:pt idx="3">
                <c:v>62100</c:v>
              </c:pt>
              <c:pt idx="4">
                <c:v>77500</c:v>
              </c:pt>
              <c:pt idx="5">
                <c:v>81800</c:v>
              </c:pt>
            </c:numLit>
          </c:val>
          <c:smooth val="0"/>
          <c:extLst>
            <c:ext xmlns:c16="http://schemas.microsoft.com/office/drawing/2014/chart" uri="{C3380CC4-5D6E-409C-BE32-E72D297353CC}">
              <c16:uniqueId val="{00000000-F7BD-4658-9B27-3F7AEB247DEE}"/>
            </c:ext>
          </c:extLst>
        </c:ser>
        <c:ser>
          <c:idx val="1"/>
          <c:order val="1"/>
          <c:tx>
            <c:v>宅地見込地</c:v>
          </c:tx>
          <c:spPr>
            <a:ln w="28575" cap="rnd">
              <a:solidFill>
                <a:schemeClr val="dk1">
                  <a:tint val="55000"/>
                </a:schemeClr>
              </a:solidFill>
              <a:round/>
            </a:ln>
            <a:effectLst/>
          </c:spPr>
          <c:marker>
            <c:symbol val="square"/>
            <c:size val="5"/>
            <c:spPr>
              <a:solidFill>
                <a:schemeClr val="dk1">
                  <a:tint val="55000"/>
                </a:schemeClr>
              </a:solidFill>
              <a:ln w="9525">
                <a:solidFill>
                  <a:schemeClr val="dk1">
                    <a:tint val="55000"/>
                  </a:schemeClr>
                </a:solidFill>
              </a:ln>
              <a:effectLst/>
            </c:spPr>
          </c:marker>
          <c:cat>
            <c:strLit>
              <c:ptCount val="6"/>
              <c:pt idx="0">
                <c:v>平 成１０年</c:v>
              </c:pt>
              <c:pt idx="1">
                <c:v>平 成１５年</c:v>
              </c:pt>
              <c:pt idx="2">
                <c:v>平成２０年</c:v>
              </c:pt>
              <c:pt idx="3">
                <c:v>平成２５年</c:v>
              </c:pt>
              <c:pt idx="4">
                <c:v>平成３０年</c:v>
              </c:pt>
              <c:pt idx="5">
                <c:v>令和４年</c:v>
              </c:pt>
            </c:strLit>
          </c:cat>
          <c:val>
            <c:numLit>
              <c:formatCode>General</c:formatCode>
              <c:ptCount val="6"/>
              <c:pt idx="0">
                <c:v>28500</c:v>
              </c:pt>
              <c:pt idx="1">
                <c:v>23000</c:v>
              </c:pt>
              <c:pt idx="2">
                <c:v>11800</c:v>
              </c:pt>
              <c:pt idx="3">
                <c:v>8800</c:v>
              </c:pt>
              <c:pt idx="4">
                <c:v>8900</c:v>
              </c:pt>
              <c:pt idx="5">
                <c:v>8600</c:v>
              </c:pt>
            </c:numLit>
          </c:val>
          <c:smooth val="0"/>
          <c:extLst>
            <c:ext xmlns:c16="http://schemas.microsoft.com/office/drawing/2014/chart" uri="{C3380CC4-5D6E-409C-BE32-E72D297353CC}">
              <c16:uniqueId val="{00000001-F7BD-4658-9B27-3F7AEB247DEE}"/>
            </c:ext>
          </c:extLst>
        </c:ser>
        <c:ser>
          <c:idx val="2"/>
          <c:order val="2"/>
          <c:tx>
            <c:v>商業地</c:v>
          </c:tx>
          <c:spPr>
            <a:ln w="28575" cap="rnd">
              <a:solidFill>
                <a:schemeClr val="dk1">
                  <a:tint val="75000"/>
                </a:schemeClr>
              </a:solidFill>
              <a:round/>
            </a:ln>
            <a:effectLst/>
          </c:spPr>
          <c:marker>
            <c:symbol val="square"/>
            <c:size val="5"/>
            <c:spPr>
              <a:solidFill>
                <a:schemeClr val="dk1">
                  <a:tint val="75000"/>
                </a:schemeClr>
              </a:solidFill>
              <a:ln w="9525">
                <a:solidFill>
                  <a:schemeClr val="dk1">
                    <a:tint val="75000"/>
                  </a:schemeClr>
                </a:solidFill>
              </a:ln>
              <a:effectLst/>
            </c:spPr>
          </c:marker>
          <c:cat>
            <c:strLit>
              <c:ptCount val="6"/>
              <c:pt idx="0">
                <c:v>平 成１０年</c:v>
              </c:pt>
              <c:pt idx="1">
                <c:v>平 成１５年</c:v>
              </c:pt>
              <c:pt idx="2">
                <c:v>平成２０年</c:v>
              </c:pt>
              <c:pt idx="3">
                <c:v>平成２５年</c:v>
              </c:pt>
              <c:pt idx="4">
                <c:v>平成３０年</c:v>
              </c:pt>
              <c:pt idx="5">
                <c:v>令和４年</c:v>
              </c:pt>
            </c:strLit>
          </c:cat>
          <c:val>
            <c:numLit>
              <c:formatCode>General</c:formatCode>
              <c:ptCount val="6"/>
              <c:pt idx="0">
                <c:v>118400</c:v>
              </c:pt>
              <c:pt idx="1">
                <c:v>86000</c:v>
              </c:pt>
              <c:pt idx="2">
                <c:v>73800</c:v>
              </c:pt>
              <c:pt idx="3">
                <c:v>109900</c:v>
              </c:pt>
              <c:pt idx="4">
                <c:v>148400</c:v>
              </c:pt>
              <c:pt idx="5">
                <c:v>178400</c:v>
              </c:pt>
            </c:numLit>
          </c:val>
          <c:smooth val="0"/>
          <c:extLst>
            <c:ext xmlns:c16="http://schemas.microsoft.com/office/drawing/2014/chart" uri="{C3380CC4-5D6E-409C-BE32-E72D297353CC}">
              <c16:uniqueId val="{00000002-F7BD-4658-9B27-3F7AEB247DEE}"/>
            </c:ext>
          </c:extLst>
        </c:ser>
        <c:ser>
          <c:idx val="3"/>
          <c:order val="3"/>
          <c:tx>
            <c:v>工業地</c:v>
          </c:tx>
          <c:spPr>
            <a:ln w="28575" cap="rnd">
              <a:solidFill>
                <a:schemeClr val="dk1">
                  <a:tint val="98500"/>
                </a:schemeClr>
              </a:solidFill>
              <a:round/>
            </a:ln>
            <a:effectLst/>
          </c:spPr>
          <c:marker>
            <c:symbol val="x"/>
            <c:size val="5"/>
            <c:spPr>
              <a:noFill/>
              <a:ln w="9525">
                <a:solidFill>
                  <a:schemeClr val="dk1">
                    <a:tint val="98500"/>
                  </a:schemeClr>
                </a:solidFill>
              </a:ln>
              <a:effectLst/>
            </c:spPr>
          </c:marker>
          <c:cat>
            <c:strLit>
              <c:ptCount val="6"/>
              <c:pt idx="0">
                <c:v>平 成１０年</c:v>
              </c:pt>
              <c:pt idx="1">
                <c:v>平 成１５年</c:v>
              </c:pt>
              <c:pt idx="2">
                <c:v>平成２０年</c:v>
              </c:pt>
              <c:pt idx="3">
                <c:v>平成２５年</c:v>
              </c:pt>
              <c:pt idx="4">
                <c:v>平成３０年</c:v>
              </c:pt>
              <c:pt idx="5">
                <c:v>令和４年</c:v>
              </c:pt>
            </c:strLit>
          </c:cat>
          <c:val>
            <c:numLit>
              <c:formatCode>General</c:formatCode>
              <c:ptCount val="6"/>
              <c:pt idx="0">
                <c:v>43400</c:v>
              </c:pt>
              <c:pt idx="1">
                <c:v>38300</c:v>
              </c:pt>
              <c:pt idx="2">
                <c:v>33200</c:v>
              </c:pt>
              <c:pt idx="3">
                <c:v>22000</c:v>
              </c:pt>
              <c:pt idx="4">
                <c:v>21400</c:v>
              </c:pt>
              <c:pt idx="5">
                <c:v>23400</c:v>
              </c:pt>
            </c:numLit>
          </c:val>
          <c:smooth val="0"/>
          <c:extLst>
            <c:ext xmlns:c16="http://schemas.microsoft.com/office/drawing/2014/chart" uri="{C3380CC4-5D6E-409C-BE32-E72D297353CC}">
              <c16:uniqueId val="{00000003-F7BD-4658-9B27-3F7AEB247DEE}"/>
            </c:ext>
          </c:extLst>
        </c:ser>
        <c:ser>
          <c:idx val="4"/>
          <c:order val="4"/>
          <c:tx>
            <c:v>調整区域内宅地</c:v>
          </c:tx>
          <c:spPr>
            <a:ln w="28575" cap="rnd">
              <a:solidFill>
                <a:schemeClr val="dk1">
                  <a:tint val="30000"/>
                </a:schemeClr>
              </a:solidFill>
              <a:round/>
            </a:ln>
            <a:effectLst/>
          </c:spPr>
          <c:marker>
            <c:symbol val="circle"/>
            <c:size val="5"/>
            <c:spPr>
              <a:solidFill>
                <a:schemeClr val="dk1">
                  <a:tint val="30000"/>
                </a:schemeClr>
              </a:solidFill>
              <a:ln w="9525">
                <a:solidFill>
                  <a:schemeClr val="dk1">
                    <a:tint val="30000"/>
                  </a:schemeClr>
                </a:solidFill>
              </a:ln>
              <a:effectLst/>
            </c:spPr>
          </c:marker>
          <c:cat>
            <c:strLit>
              <c:ptCount val="6"/>
              <c:pt idx="0">
                <c:v>平 成１０年</c:v>
              </c:pt>
              <c:pt idx="1">
                <c:v>平 成１５年</c:v>
              </c:pt>
              <c:pt idx="2">
                <c:v>平成２０年</c:v>
              </c:pt>
              <c:pt idx="3">
                <c:v>平成２５年</c:v>
              </c:pt>
              <c:pt idx="4">
                <c:v>平成３０年</c:v>
              </c:pt>
              <c:pt idx="5">
                <c:v>令和４年</c:v>
              </c:pt>
            </c:strLit>
          </c:cat>
          <c:val>
            <c:numLit>
              <c:formatCode>General</c:formatCode>
              <c:ptCount val="6"/>
              <c:pt idx="0">
                <c:v>27800</c:v>
              </c:pt>
              <c:pt idx="1">
                <c:v>23800</c:v>
              </c:pt>
              <c:pt idx="2">
                <c:v>20500</c:v>
              </c:pt>
              <c:pt idx="3">
                <c:v>20100</c:v>
              </c:pt>
              <c:pt idx="4">
                <c:v>20300</c:v>
              </c:pt>
              <c:pt idx="5">
                <c:v>19900</c:v>
              </c:pt>
            </c:numLit>
          </c:val>
          <c:smooth val="0"/>
          <c:extLst>
            <c:ext xmlns:c16="http://schemas.microsoft.com/office/drawing/2014/chart" uri="{C3380CC4-5D6E-409C-BE32-E72D297353CC}">
              <c16:uniqueId val="{00000004-F7BD-4658-9B27-3F7AEB247DEE}"/>
            </c:ext>
          </c:extLst>
        </c:ser>
        <c:dLbls>
          <c:showLegendKey val="0"/>
          <c:showVal val="0"/>
          <c:showCatName val="0"/>
          <c:showSerName val="0"/>
          <c:showPercent val="0"/>
          <c:showBubbleSize val="0"/>
        </c:dLbls>
        <c:marker val="1"/>
        <c:smooth val="0"/>
        <c:axId val="588650504"/>
        <c:axId val="588657064"/>
      </c:lineChart>
      <c:catAx>
        <c:axId val="588650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ja-JP"/>
          </a:p>
        </c:txPr>
        <c:crossAx val="588657064"/>
        <c:crosses val="autoZero"/>
        <c:auto val="1"/>
        <c:lblAlgn val="ctr"/>
        <c:lblOffset val="100"/>
        <c:noMultiLvlLbl val="0"/>
      </c:catAx>
      <c:valAx>
        <c:axId val="588657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588650504"/>
        <c:crosses val="autoZero"/>
        <c:crossBetween val="between"/>
      </c:valAx>
      <c:spPr>
        <a:noFill/>
        <a:ln>
          <a:noFill/>
        </a:ln>
        <a:effectLst/>
      </c:spPr>
    </c:plotArea>
    <c:legend>
      <c:legendPos val="b"/>
      <c:layout>
        <c:manualLayout>
          <c:xMode val="edge"/>
          <c:yMode val="edge"/>
          <c:x val="0.2852302985936282"/>
          <c:y val="8.174708930614441E-2"/>
          <c:w val="0.28139101659911558"/>
          <c:h val="0.3322650053358715"/>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28375434068706762"/>
          <c:y val="0.22545415729705193"/>
          <c:w val="0.41219276275841243"/>
          <c:h val="0.77445384143513241"/>
        </c:manualLayout>
      </c:layout>
      <c:pieChart>
        <c:varyColors val="1"/>
        <c:ser>
          <c:idx val="0"/>
          <c:order val="0"/>
          <c:tx>
            <c:strRef>
              <c:f>住宅_表31!$J$5:$K$5</c:f>
              <c:strCache>
                <c:ptCount val="2"/>
                <c:pt idx="0">
                  <c:v>R2</c:v>
                </c:pt>
                <c:pt idx="1">
                  <c:v>世帯数</c:v>
                </c:pt>
              </c:strCache>
            </c:strRef>
          </c:tx>
          <c:dPt>
            <c:idx val="0"/>
            <c:bubble3D val="0"/>
            <c:spPr>
              <a:solidFill>
                <a:schemeClr val="dk1">
                  <a:tint val="88500"/>
                </a:schemeClr>
              </a:solidFill>
              <a:ln w="19050">
                <a:solidFill>
                  <a:schemeClr val="lt1"/>
                </a:solidFill>
              </a:ln>
              <a:effectLst/>
            </c:spPr>
            <c:extLst>
              <c:ext xmlns:c16="http://schemas.microsoft.com/office/drawing/2014/chart" uri="{C3380CC4-5D6E-409C-BE32-E72D297353CC}">
                <c16:uniqueId val="{00000002-E32A-4559-ABA1-702FC78A1155}"/>
              </c:ext>
            </c:extLst>
          </c:dPt>
          <c:dPt>
            <c:idx val="1"/>
            <c:bubble3D val="0"/>
            <c:spPr>
              <a:solidFill>
                <a:schemeClr val="dk1">
                  <a:tint val="55000"/>
                </a:schemeClr>
              </a:solidFill>
              <a:ln w="19050">
                <a:solidFill>
                  <a:schemeClr val="lt1"/>
                </a:solidFill>
              </a:ln>
              <a:effectLst/>
            </c:spPr>
            <c:extLst>
              <c:ext xmlns:c16="http://schemas.microsoft.com/office/drawing/2014/chart" uri="{C3380CC4-5D6E-409C-BE32-E72D297353CC}">
                <c16:uniqueId val="{00000003-E32A-4559-ABA1-702FC78A1155}"/>
              </c:ext>
            </c:extLst>
          </c:dPt>
          <c:dPt>
            <c:idx val="2"/>
            <c:bubble3D val="0"/>
            <c:spPr>
              <a:solidFill>
                <a:schemeClr val="dk1">
                  <a:tint val="75000"/>
                </a:schemeClr>
              </a:solidFill>
              <a:ln w="19050">
                <a:solidFill>
                  <a:schemeClr val="lt1"/>
                </a:solidFill>
              </a:ln>
              <a:effectLst/>
            </c:spPr>
            <c:extLst>
              <c:ext xmlns:c16="http://schemas.microsoft.com/office/drawing/2014/chart" uri="{C3380CC4-5D6E-409C-BE32-E72D297353CC}">
                <c16:uniqueId val="{00000005-E32A-4559-ABA1-702FC78A1155}"/>
              </c:ext>
            </c:extLst>
          </c:dPt>
          <c:dPt>
            <c:idx val="3"/>
            <c:bubble3D val="0"/>
            <c:spPr>
              <a:solidFill>
                <a:schemeClr val="dk1">
                  <a:tint val="98500"/>
                </a:schemeClr>
              </a:solidFill>
              <a:ln w="19050">
                <a:solidFill>
                  <a:schemeClr val="lt1"/>
                </a:solidFill>
              </a:ln>
              <a:effectLst/>
            </c:spPr>
            <c:extLst>
              <c:ext xmlns:c16="http://schemas.microsoft.com/office/drawing/2014/chart" uri="{C3380CC4-5D6E-409C-BE32-E72D297353CC}">
                <c16:uniqueId val="{00000004-E32A-4559-ABA1-702FC78A1155}"/>
              </c:ext>
            </c:extLst>
          </c:dPt>
          <c:dPt>
            <c:idx val="4"/>
            <c:bubble3D val="0"/>
            <c:spPr>
              <a:solidFill>
                <a:schemeClr val="dk1">
                  <a:tint val="30000"/>
                </a:schemeClr>
              </a:solidFill>
              <a:ln w="19050">
                <a:solidFill>
                  <a:schemeClr val="lt1"/>
                </a:solidFill>
              </a:ln>
              <a:effectLst/>
            </c:spPr>
            <c:extLst>
              <c:ext xmlns:c16="http://schemas.microsoft.com/office/drawing/2014/chart" uri="{C3380CC4-5D6E-409C-BE32-E72D297353CC}">
                <c16:uniqueId val="{00000007-E32A-4559-ABA1-702FC78A1155}"/>
              </c:ext>
            </c:extLst>
          </c:dPt>
          <c:dPt>
            <c:idx val="5"/>
            <c:bubble3D val="0"/>
            <c:spPr>
              <a:solidFill>
                <a:schemeClr val="dk1">
                  <a:tint val="60000"/>
                </a:schemeClr>
              </a:solidFill>
              <a:ln w="19050">
                <a:solidFill>
                  <a:schemeClr val="lt1"/>
                </a:solidFill>
              </a:ln>
              <a:effectLst/>
            </c:spPr>
            <c:extLst>
              <c:ext xmlns:c16="http://schemas.microsoft.com/office/drawing/2014/chart" uri="{C3380CC4-5D6E-409C-BE32-E72D297353CC}">
                <c16:uniqueId val="{00000006-E32A-4559-ABA1-702FC78A1155}"/>
              </c:ext>
            </c:extLst>
          </c:dPt>
          <c:dLbls>
            <c:dLbl>
              <c:idx val="0"/>
              <c:layout>
                <c:manualLayout>
                  <c:x val="-0.1707553169647833"/>
                  <c:y val="-3.9843100983267023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0610608748895531"/>
                      <c:h val="0.18912276815453685"/>
                    </c:manualLayout>
                  </c15:layout>
                </c:ext>
                <c:ext xmlns:c16="http://schemas.microsoft.com/office/drawing/2014/chart" uri="{C3380CC4-5D6E-409C-BE32-E72D297353CC}">
                  <c16:uniqueId val="{00000002-E32A-4559-ABA1-702FC78A1155}"/>
                </c:ext>
              </c:extLst>
            </c:dLbl>
            <c:dLbl>
              <c:idx val="1"/>
              <c:layout>
                <c:manualLayout>
                  <c:x val="0.16577483307452795"/>
                  <c:y val="-9.0919365666273386E-2"/>
                </c:manualLayout>
              </c:layout>
              <c:tx>
                <c:rich>
                  <a:bodyPr/>
                  <a:lstStyle/>
                  <a:p>
                    <a:fld id="{1F7BEE41-C0E3-4BE1-9286-C9A22C63DAEB}" type="CATEGORYNAME">
                      <a:rPr lang="ja-JP" altLang="en-US">
                        <a:solidFill>
                          <a:schemeClr val="bg1"/>
                        </a:solidFill>
                      </a:rPr>
                      <a:pPr/>
                      <a:t>[分類名]</a:t>
                    </a:fld>
                    <a:endParaRPr lang="ja-JP" altLang="en-US" baseline="0">
                      <a:solidFill>
                        <a:schemeClr val="bg1"/>
                      </a:solidFill>
                    </a:endParaRPr>
                  </a:p>
                  <a:p>
                    <a:fld id="{77B944A5-9117-46B1-85D8-5D77D0DFE7A1}" type="PERCENTAGE">
                      <a:rPr lang="en-US" altLang="ja-JP">
                        <a:solidFill>
                          <a:schemeClr val="bg1"/>
                        </a:solidFill>
                      </a:rPr>
                      <a:pPr/>
                      <a:t>[パーセンテージ]</a:t>
                    </a:fld>
                    <a:endParaRPr lang="ja-JP" altLang="en-US"/>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E32A-4559-ABA1-702FC78A1155}"/>
                </c:ext>
              </c:extLst>
            </c:dLbl>
            <c:dLbl>
              <c:idx val="2"/>
              <c:layout>
                <c:manualLayout>
                  <c:x val="-0.15592051626042189"/>
                  <c:y val="7.3200795087514495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32A-4559-ABA1-702FC78A1155}"/>
                </c:ext>
              </c:extLst>
            </c:dLbl>
            <c:dLbl>
              <c:idx val="3"/>
              <c:layout>
                <c:manualLayout>
                  <c:x val="-0.10122687842647109"/>
                  <c:y val="-5.1793301270299998E-2"/>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2200890898822088"/>
                      <c:h val="0.13157682802014634"/>
                    </c:manualLayout>
                  </c15:layout>
                </c:ext>
                <c:ext xmlns:c16="http://schemas.microsoft.com/office/drawing/2014/chart" uri="{C3380CC4-5D6E-409C-BE32-E72D297353CC}">
                  <c16:uniqueId val="{00000004-E32A-4559-ABA1-702FC78A1155}"/>
                </c:ext>
              </c:extLst>
            </c:dLbl>
            <c:dLbl>
              <c:idx val="4"/>
              <c:layout>
                <c:manualLayout>
                  <c:x val="3.1666909561578801E-3"/>
                  <c:y val="-4.22526059973360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32A-4559-ABA1-702FC78A1155}"/>
                </c:ext>
              </c:extLst>
            </c:dLbl>
            <c:dLbl>
              <c:idx val="5"/>
              <c:layout>
                <c:manualLayout>
                  <c:x val="0.1985499536998222"/>
                  <c:y val="7.24516809068432E-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3812051355782249"/>
                      <c:h val="0.15237948857669126"/>
                    </c:manualLayout>
                  </c15:layout>
                </c:ext>
                <c:ext xmlns:c16="http://schemas.microsoft.com/office/drawing/2014/chart" uri="{C3380CC4-5D6E-409C-BE32-E72D297353CC}">
                  <c16:uniqueId val="{00000006-E32A-4559-ABA1-702FC78A1155}"/>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住宅_表31!$L$4:$Q$4</c:f>
              <c:strCache>
                <c:ptCount val="6"/>
                <c:pt idx="0">
                  <c:v>持ち家</c:v>
                </c:pt>
                <c:pt idx="1">
                  <c:v>民営の借家</c:v>
                </c:pt>
                <c:pt idx="2">
                  <c:v>給与住宅</c:v>
                </c:pt>
                <c:pt idx="3">
                  <c:v>公営・都市再生機構・公社の借家</c:v>
                </c:pt>
                <c:pt idx="4">
                  <c:v>間借り</c:v>
                </c:pt>
                <c:pt idx="5">
                  <c:v>住宅以外に住む一般世帯</c:v>
                </c:pt>
              </c:strCache>
            </c:strRef>
          </c:cat>
          <c:val>
            <c:numRef>
              <c:f>住宅_表31!$L$5:$Q$5</c:f>
              <c:numCache>
                <c:formatCode>General</c:formatCode>
                <c:ptCount val="6"/>
                <c:pt idx="0">
                  <c:v>57600</c:v>
                </c:pt>
                <c:pt idx="1">
                  <c:v>42676</c:v>
                </c:pt>
                <c:pt idx="2">
                  <c:v>5670</c:v>
                </c:pt>
                <c:pt idx="3">
                  <c:v>2140</c:v>
                </c:pt>
                <c:pt idx="4">
                  <c:v>1215</c:v>
                </c:pt>
                <c:pt idx="5">
                  <c:v>1043</c:v>
                </c:pt>
              </c:numCache>
            </c:numRef>
          </c:val>
          <c:extLst>
            <c:ext xmlns:c16="http://schemas.microsoft.com/office/drawing/2014/chart" uri="{C3380CC4-5D6E-409C-BE32-E72D297353CC}">
              <c16:uniqueId val="{00000000-E32A-4559-ABA1-702FC78A1155}"/>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申請件数の割合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percentStacked"/>
        <c:varyColors val="0"/>
        <c:ser>
          <c:idx val="0"/>
          <c:order val="0"/>
          <c:tx>
            <c:v>１階</c:v>
          </c:tx>
          <c:spPr>
            <a:solidFill>
              <a:schemeClr val="dk1">
                <a:tint val="885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8</c:v>
              </c:pt>
              <c:pt idx="1">
                <c:v>1</c:v>
              </c:pt>
              <c:pt idx="2">
                <c:v>0</c:v>
              </c:pt>
              <c:pt idx="3">
                <c:v>2</c:v>
              </c:pt>
              <c:pt idx="4">
                <c:v>2</c:v>
              </c:pt>
              <c:pt idx="5">
                <c:v>2</c:v>
              </c:pt>
              <c:pt idx="6">
                <c:v>1</c:v>
              </c:pt>
              <c:pt idx="7">
                <c:v>2</c:v>
              </c:pt>
              <c:pt idx="8">
                <c:v>0</c:v>
              </c:pt>
              <c:pt idx="9">
                <c:v>2</c:v>
              </c:pt>
              <c:pt idx="10">
                <c:v>0</c:v>
              </c:pt>
              <c:pt idx="11">
                <c:v>0</c:v>
              </c:pt>
              <c:pt idx="12">
                <c:v>0</c:v>
              </c:pt>
              <c:pt idx="13">
                <c:v>3</c:v>
              </c:pt>
              <c:pt idx="14">
                <c:v>0</c:v>
              </c:pt>
              <c:pt idx="15">
                <c:v>5</c:v>
              </c:pt>
              <c:pt idx="16">
                <c:v>0</c:v>
              </c:pt>
              <c:pt idx="17">
                <c:v>1</c:v>
              </c:pt>
              <c:pt idx="18">
                <c:v>1</c:v>
              </c:pt>
              <c:pt idx="19">
                <c:v>3</c:v>
              </c:pt>
              <c:pt idx="20">
                <c:v>2</c:v>
              </c:pt>
              <c:pt idx="21">
                <c:v>1</c:v>
              </c:pt>
              <c:pt idx="22">
                <c:v>3</c:v>
              </c:pt>
              <c:pt idx="23">
                <c:v>6</c:v>
              </c:pt>
              <c:pt idx="24">
                <c:v>1</c:v>
              </c:pt>
              <c:pt idx="25">
                <c:v>10</c:v>
              </c:pt>
              <c:pt idx="26">
                <c:v>1</c:v>
              </c:pt>
              <c:pt idx="27">
                <c:v>1</c:v>
              </c:pt>
            </c:numLit>
          </c:val>
          <c:extLst>
            <c:ext xmlns:c16="http://schemas.microsoft.com/office/drawing/2014/chart" uri="{C3380CC4-5D6E-409C-BE32-E72D297353CC}">
              <c16:uniqueId val="{00000000-DB69-46DB-82CA-EFF49FA98FF7}"/>
            </c:ext>
          </c:extLst>
        </c:ser>
        <c:ser>
          <c:idx val="1"/>
          <c:order val="1"/>
          <c:tx>
            <c:v>２階</c:v>
          </c:tx>
          <c:spPr>
            <a:solidFill>
              <a:schemeClr val="dk1">
                <a:tint val="55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78</c:v>
              </c:pt>
              <c:pt idx="1">
                <c:v>114</c:v>
              </c:pt>
              <c:pt idx="2">
                <c:v>124</c:v>
              </c:pt>
              <c:pt idx="3">
                <c:v>86</c:v>
              </c:pt>
              <c:pt idx="4">
                <c:v>91</c:v>
              </c:pt>
              <c:pt idx="5">
                <c:v>57</c:v>
              </c:pt>
              <c:pt idx="6">
                <c:v>64</c:v>
              </c:pt>
              <c:pt idx="7">
                <c:v>75</c:v>
              </c:pt>
              <c:pt idx="8">
                <c:v>73</c:v>
              </c:pt>
              <c:pt idx="9">
                <c:v>58</c:v>
              </c:pt>
              <c:pt idx="10">
                <c:v>54</c:v>
              </c:pt>
              <c:pt idx="11">
                <c:v>94</c:v>
              </c:pt>
              <c:pt idx="12">
                <c:v>118</c:v>
              </c:pt>
              <c:pt idx="13">
                <c:v>95</c:v>
              </c:pt>
              <c:pt idx="14">
                <c:v>92</c:v>
              </c:pt>
              <c:pt idx="15">
                <c:v>93</c:v>
              </c:pt>
              <c:pt idx="16">
                <c:v>134</c:v>
              </c:pt>
              <c:pt idx="17">
                <c:v>101</c:v>
              </c:pt>
              <c:pt idx="18">
                <c:v>108</c:v>
              </c:pt>
              <c:pt idx="19">
                <c:v>128</c:v>
              </c:pt>
              <c:pt idx="20">
                <c:v>152</c:v>
              </c:pt>
              <c:pt idx="21">
                <c:v>148</c:v>
              </c:pt>
              <c:pt idx="22">
                <c:v>181</c:v>
              </c:pt>
              <c:pt idx="23">
                <c:v>176</c:v>
              </c:pt>
              <c:pt idx="24">
                <c:v>166</c:v>
              </c:pt>
              <c:pt idx="25">
                <c:v>110</c:v>
              </c:pt>
              <c:pt idx="26">
                <c:v>60</c:v>
              </c:pt>
              <c:pt idx="27">
                <c:v>84</c:v>
              </c:pt>
            </c:numLit>
          </c:val>
          <c:extLst>
            <c:ext xmlns:c16="http://schemas.microsoft.com/office/drawing/2014/chart" uri="{C3380CC4-5D6E-409C-BE32-E72D297353CC}">
              <c16:uniqueId val="{00000001-DB69-46DB-82CA-EFF49FA98FF7}"/>
            </c:ext>
          </c:extLst>
        </c:ser>
        <c:ser>
          <c:idx val="2"/>
          <c:order val="2"/>
          <c:tx>
            <c:v>３階</c:v>
          </c:tx>
          <c:spPr>
            <a:solidFill>
              <a:schemeClr val="dk1">
                <a:tint val="75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47</c:v>
              </c:pt>
              <c:pt idx="1">
                <c:v>28</c:v>
              </c:pt>
              <c:pt idx="2">
                <c:v>34</c:v>
              </c:pt>
              <c:pt idx="3">
                <c:v>23</c:v>
              </c:pt>
              <c:pt idx="4">
                <c:v>23</c:v>
              </c:pt>
              <c:pt idx="5">
                <c:v>16</c:v>
              </c:pt>
              <c:pt idx="6">
                <c:v>16</c:v>
              </c:pt>
              <c:pt idx="7">
                <c:v>14</c:v>
              </c:pt>
              <c:pt idx="8">
                <c:v>14</c:v>
              </c:pt>
              <c:pt idx="9">
                <c:v>14</c:v>
              </c:pt>
              <c:pt idx="10">
                <c:v>20</c:v>
              </c:pt>
              <c:pt idx="11">
                <c:v>24</c:v>
              </c:pt>
              <c:pt idx="12">
                <c:v>26</c:v>
              </c:pt>
              <c:pt idx="13">
                <c:v>27</c:v>
              </c:pt>
              <c:pt idx="14">
                <c:v>25</c:v>
              </c:pt>
              <c:pt idx="15">
                <c:v>24</c:v>
              </c:pt>
              <c:pt idx="16">
                <c:v>29</c:v>
              </c:pt>
              <c:pt idx="17">
                <c:v>19</c:v>
              </c:pt>
              <c:pt idx="18">
                <c:v>32</c:v>
              </c:pt>
              <c:pt idx="19">
                <c:v>47</c:v>
              </c:pt>
              <c:pt idx="20">
                <c:v>32</c:v>
              </c:pt>
              <c:pt idx="21">
                <c:v>33</c:v>
              </c:pt>
              <c:pt idx="22">
                <c:v>42</c:v>
              </c:pt>
              <c:pt idx="23">
                <c:v>60</c:v>
              </c:pt>
              <c:pt idx="24">
                <c:v>36</c:v>
              </c:pt>
              <c:pt idx="25">
                <c:v>26</c:v>
              </c:pt>
              <c:pt idx="26">
                <c:v>18</c:v>
              </c:pt>
              <c:pt idx="27">
                <c:v>20</c:v>
              </c:pt>
            </c:numLit>
          </c:val>
          <c:extLst>
            <c:ext xmlns:c16="http://schemas.microsoft.com/office/drawing/2014/chart" uri="{C3380CC4-5D6E-409C-BE32-E72D297353CC}">
              <c16:uniqueId val="{00000002-DB69-46DB-82CA-EFF49FA98FF7}"/>
            </c:ext>
          </c:extLst>
        </c:ser>
        <c:ser>
          <c:idx val="3"/>
          <c:order val="3"/>
          <c:tx>
            <c:v>４階</c:v>
          </c:tx>
          <c:spPr>
            <a:solidFill>
              <a:schemeClr val="dk1">
                <a:tint val="985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12</c:v>
              </c:pt>
              <c:pt idx="1">
                <c:v>12</c:v>
              </c:pt>
              <c:pt idx="2">
                <c:v>10</c:v>
              </c:pt>
              <c:pt idx="3">
                <c:v>9</c:v>
              </c:pt>
              <c:pt idx="4">
                <c:v>4</c:v>
              </c:pt>
              <c:pt idx="5">
                <c:v>11</c:v>
              </c:pt>
              <c:pt idx="6">
                <c:v>7</c:v>
              </c:pt>
              <c:pt idx="7">
                <c:v>5</c:v>
              </c:pt>
              <c:pt idx="8">
                <c:v>9</c:v>
              </c:pt>
              <c:pt idx="9">
                <c:v>5</c:v>
              </c:pt>
              <c:pt idx="10">
                <c:v>3</c:v>
              </c:pt>
              <c:pt idx="11">
                <c:v>2</c:v>
              </c:pt>
              <c:pt idx="12">
                <c:v>4</c:v>
              </c:pt>
              <c:pt idx="13">
                <c:v>4</c:v>
              </c:pt>
              <c:pt idx="14">
                <c:v>9</c:v>
              </c:pt>
              <c:pt idx="15">
                <c:v>2</c:v>
              </c:pt>
              <c:pt idx="16">
                <c:v>1</c:v>
              </c:pt>
              <c:pt idx="17">
                <c:v>0</c:v>
              </c:pt>
              <c:pt idx="18">
                <c:v>2</c:v>
              </c:pt>
              <c:pt idx="19">
                <c:v>1</c:v>
              </c:pt>
              <c:pt idx="20">
                <c:v>0</c:v>
              </c:pt>
              <c:pt idx="21">
                <c:v>1</c:v>
              </c:pt>
              <c:pt idx="22">
                <c:v>3</c:v>
              </c:pt>
              <c:pt idx="23">
                <c:v>1</c:v>
              </c:pt>
              <c:pt idx="24">
                <c:v>1</c:v>
              </c:pt>
              <c:pt idx="25">
                <c:v>3</c:v>
              </c:pt>
              <c:pt idx="26">
                <c:v>1</c:v>
              </c:pt>
              <c:pt idx="27">
                <c:v>2</c:v>
              </c:pt>
            </c:numLit>
          </c:val>
          <c:extLst>
            <c:ext xmlns:c16="http://schemas.microsoft.com/office/drawing/2014/chart" uri="{C3380CC4-5D6E-409C-BE32-E72D297353CC}">
              <c16:uniqueId val="{00000003-DB69-46DB-82CA-EFF49FA98FF7}"/>
            </c:ext>
          </c:extLst>
        </c:ser>
        <c:ser>
          <c:idx val="4"/>
          <c:order val="4"/>
          <c:tx>
            <c:v>５階</c:v>
          </c:tx>
          <c:spPr>
            <a:solidFill>
              <a:schemeClr val="dk1">
                <a:tint val="30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3</c:v>
              </c:pt>
              <c:pt idx="1">
                <c:v>2</c:v>
              </c:pt>
              <c:pt idx="2">
                <c:v>6</c:v>
              </c:pt>
              <c:pt idx="3">
                <c:v>2</c:v>
              </c:pt>
              <c:pt idx="4">
                <c:v>3</c:v>
              </c:pt>
              <c:pt idx="5">
                <c:v>6</c:v>
              </c:pt>
              <c:pt idx="6">
                <c:v>3</c:v>
              </c:pt>
              <c:pt idx="7">
                <c:v>6</c:v>
              </c:pt>
              <c:pt idx="8">
                <c:v>6</c:v>
              </c:pt>
              <c:pt idx="9">
                <c:v>6</c:v>
              </c:pt>
              <c:pt idx="10">
                <c:v>1</c:v>
              </c:pt>
              <c:pt idx="11">
                <c:v>3</c:v>
              </c:pt>
              <c:pt idx="12">
                <c:v>6</c:v>
              </c:pt>
              <c:pt idx="13">
                <c:v>5</c:v>
              </c:pt>
              <c:pt idx="14">
                <c:v>5</c:v>
              </c:pt>
              <c:pt idx="15">
                <c:v>7</c:v>
              </c:pt>
              <c:pt idx="16">
                <c:v>2</c:v>
              </c:pt>
              <c:pt idx="17">
                <c:v>0</c:v>
              </c:pt>
              <c:pt idx="18">
                <c:v>2</c:v>
              </c:pt>
              <c:pt idx="19">
                <c:v>1</c:v>
              </c:pt>
              <c:pt idx="20">
                <c:v>3</c:v>
              </c:pt>
              <c:pt idx="21">
                <c:v>0</c:v>
              </c:pt>
              <c:pt idx="22">
                <c:v>4</c:v>
              </c:pt>
              <c:pt idx="23">
                <c:v>1</c:v>
              </c:pt>
              <c:pt idx="24">
                <c:v>3</c:v>
              </c:pt>
              <c:pt idx="25">
                <c:v>1</c:v>
              </c:pt>
              <c:pt idx="26">
                <c:v>0</c:v>
              </c:pt>
              <c:pt idx="27">
                <c:v>3</c:v>
              </c:pt>
            </c:numLit>
          </c:val>
          <c:extLst>
            <c:ext xmlns:c16="http://schemas.microsoft.com/office/drawing/2014/chart" uri="{C3380CC4-5D6E-409C-BE32-E72D297353CC}">
              <c16:uniqueId val="{00000004-DB69-46DB-82CA-EFF49FA98FF7}"/>
            </c:ext>
          </c:extLst>
        </c:ser>
        <c:ser>
          <c:idx val="5"/>
          <c:order val="5"/>
          <c:tx>
            <c:v>６階</c:v>
          </c:tx>
          <c:spPr>
            <a:solidFill>
              <a:schemeClr val="dk1">
                <a:tint val="60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1</c:v>
              </c:pt>
              <c:pt idx="1">
                <c:v>2</c:v>
              </c:pt>
              <c:pt idx="2">
                <c:v>5</c:v>
              </c:pt>
              <c:pt idx="3">
                <c:v>1</c:v>
              </c:pt>
              <c:pt idx="4">
                <c:v>4</c:v>
              </c:pt>
              <c:pt idx="5">
                <c:v>3</c:v>
              </c:pt>
              <c:pt idx="6">
                <c:v>0</c:v>
              </c:pt>
              <c:pt idx="7">
                <c:v>1</c:v>
              </c:pt>
              <c:pt idx="8">
                <c:v>0</c:v>
              </c:pt>
              <c:pt idx="9">
                <c:v>0</c:v>
              </c:pt>
              <c:pt idx="10">
                <c:v>4</c:v>
              </c:pt>
              <c:pt idx="11">
                <c:v>4</c:v>
              </c:pt>
              <c:pt idx="12">
                <c:v>3</c:v>
              </c:pt>
              <c:pt idx="13">
                <c:v>4</c:v>
              </c:pt>
              <c:pt idx="14">
                <c:v>4</c:v>
              </c:pt>
              <c:pt idx="15">
                <c:v>0</c:v>
              </c:pt>
              <c:pt idx="16">
                <c:v>1</c:v>
              </c:pt>
              <c:pt idx="17">
                <c:v>2</c:v>
              </c:pt>
              <c:pt idx="18">
                <c:v>1</c:v>
              </c:pt>
              <c:pt idx="19">
                <c:v>0</c:v>
              </c:pt>
              <c:pt idx="20">
                <c:v>0</c:v>
              </c:pt>
              <c:pt idx="21">
                <c:v>0</c:v>
              </c:pt>
              <c:pt idx="22">
                <c:v>0</c:v>
              </c:pt>
              <c:pt idx="23">
                <c:v>0</c:v>
              </c:pt>
              <c:pt idx="24">
                <c:v>0</c:v>
              </c:pt>
              <c:pt idx="25">
                <c:v>0</c:v>
              </c:pt>
              <c:pt idx="26">
                <c:v>2</c:v>
              </c:pt>
              <c:pt idx="27">
                <c:v>0</c:v>
              </c:pt>
            </c:numLit>
          </c:val>
          <c:extLst>
            <c:ext xmlns:c16="http://schemas.microsoft.com/office/drawing/2014/chart" uri="{C3380CC4-5D6E-409C-BE32-E72D297353CC}">
              <c16:uniqueId val="{00000005-DB69-46DB-82CA-EFF49FA98FF7}"/>
            </c:ext>
          </c:extLst>
        </c:ser>
        <c:ser>
          <c:idx val="6"/>
          <c:order val="6"/>
          <c:tx>
            <c:v>７階</c:v>
          </c:tx>
          <c:spPr>
            <a:solidFill>
              <a:schemeClr val="dk1">
                <a:tint val="80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3</c:v>
              </c:pt>
              <c:pt idx="1">
                <c:v>0</c:v>
              </c:pt>
              <c:pt idx="2">
                <c:v>0</c:v>
              </c:pt>
              <c:pt idx="3">
                <c:v>1</c:v>
              </c:pt>
              <c:pt idx="4">
                <c:v>1</c:v>
              </c:pt>
              <c:pt idx="5">
                <c:v>1</c:v>
              </c:pt>
              <c:pt idx="6">
                <c:v>0</c:v>
              </c:pt>
              <c:pt idx="7">
                <c:v>1</c:v>
              </c:pt>
              <c:pt idx="8">
                <c:v>0</c:v>
              </c:pt>
              <c:pt idx="9">
                <c:v>3</c:v>
              </c:pt>
              <c:pt idx="10">
                <c:v>1</c:v>
              </c:pt>
              <c:pt idx="11">
                <c:v>2</c:v>
              </c:pt>
              <c:pt idx="12">
                <c:v>4</c:v>
              </c:pt>
              <c:pt idx="13">
                <c:v>3</c:v>
              </c:pt>
              <c:pt idx="14">
                <c:v>0</c:v>
              </c:pt>
              <c:pt idx="15">
                <c:v>2</c:v>
              </c:pt>
              <c:pt idx="16">
                <c:v>0</c:v>
              </c:pt>
              <c:pt idx="17">
                <c:v>0</c:v>
              </c:pt>
              <c:pt idx="18">
                <c:v>0</c:v>
              </c:pt>
              <c:pt idx="19">
                <c:v>0</c:v>
              </c:pt>
              <c:pt idx="20">
                <c:v>1</c:v>
              </c:pt>
              <c:pt idx="21">
                <c:v>0</c:v>
              </c:pt>
              <c:pt idx="22">
                <c:v>0</c:v>
              </c:pt>
              <c:pt idx="23">
                <c:v>0</c:v>
              </c:pt>
              <c:pt idx="24">
                <c:v>0</c:v>
              </c:pt>
              <c:pt idx="25">
                <c:v>0</c:v>
              </c:pt>
              <c:pt idx="26">
                <c:v>0</c:v>
              </c:pt>
              <c:pt idx="27">
                <c:v>0</c:v>
              </c:pt>
            </c:numLit>
          </c:val>
          <c:extLst>
            <c:ext xmlns:c16="http://schemas.microsoft.com/office/drawing/2014/chart" uri="{C3380CC4-5D6E-409C-BE32-E72D297353CC}">
              <c16:uniqueId val="{00000006-DB69-46DB-82CA-EFF49FA98FF7}"/>
            </c:ext>
          </c:extLst>
        </c:ser>
        <c:ser>
          <c:idx val="7"/>
          <c:order val="7"/>
          <c:tx>
            <c:v>８階</c:v>
          </c:tx>
          <c:spPr>
            <a:solidFill>
              <a:schemeClr val="dk1">
                <a:tint val="885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0</c:v>
              </c:pt>
              <c:pt idx="1">
                <c:v>1</c:v>
              </c:pt>
              <c:pt idx="2">
                <c:v>0</c:v>
              </c:pt>
              <c:pt idx="3">
                <c:v>0</c:v>
              </c:pt>
              <c:pt idx="4">
                <c:v>0</c:v>
              </c:pt>
              <c:pt idx="5">
                <c:v>0</c:v>
              </c:pt>
              <c:pt idx="6">
                <c:v>0</c:v>
              </c:pt>
              <c:pt idx="7">
                <c:v>0</c:v>
              </c:pt>
              <c:pt idx="8">
                <c:v>0</c:v>
              </c:pt>
              <c:pt idx="9">
                <c:v>0</c:v>
              </c:pt>
              <c:pt idx="10">
                <c:v>0</c:v>
              </c:pt>
              <c:pt idx="11">
                <c:v>4</c:v>
              </c:pt>
              <c:pt idx="12">
                <c:v>1</c:v>
              </c:pt>
              <c:pt idx="13">
                <c:v>0</c:v>
              </c:pt>
              <c:pt idx="14">
                <c:v>0</c:v>
              </c:pt>
              <c:pt idx="15">
                <c:v>0</c:v>
              </c:pt>
              <c:pt idx="16">
                <c:v>0</c:v>
              </c:pt>
              <c:pt idx="17">
                <c:v>0</c:v>
              </c:pt>
              <c:pt idx="18">
                <c:v>0</c:v>
              </c:pt>
              <c:pt idx="19">
                <c:v>1</c:v>
              </c:pt>
              <c:pt idx="20">
                <c:v>1</c:v>
              </c:pt>
              <c:pt idx="21">
                <c:v>1</c:v>
              </c:pt>
              <c:pt idx="22">
                <c:v>0</c:v>
              </c:pt>
              <c:pt idx="23">
                <c:v>0</c:v>
              </c:pt>
              <c:pt idx="24">
                <c:v>0</c:v>
              </c:pt>
              <c:pt idx="25">
                <c:v>0</c:v>
              </c:pt>
              <c:pt idx="26">
                <c:v>0</c:v>
              </c:pt>
              <c:pt idx="27">
                <c:v>0</c:v>
              </c:pt>
            </c:numLit>
          </c:val>
          <c:extLst>
            <c:ext xmlns:c16="http://schemas.microsoft.com/office/drawing/2014/chart" uri="{C3380CC4-5D6E-409C-BE32-E72D297353CC}">
              <c16:uniqueId val="{00000007-DB69-46DB-82CA-EFF49FA98FF7}"/>
            </c:ext>
          </c:extLst>
        </c:ser>
        <c:ser>
          <c:idx val="8"/>
          <c:order val="8"/>
          <c:tx>
            <c:v>９階以上</c:v>
          </c:tx>
          <c:spPr>
            <a:solidFill>
              <a:schemeClr val="dk1">
                <a:tint val="55000"/>
              </a:schemeClr>
            </a:solidFill>
            <a:ln>
              <a:noFill/>
            </a:ln>
            <a:effectLst/>
          </c:spPr>
          <c:invertIfNegative val="0"/>
          <c:cat>
            <c:strLit>
              <c:ptCount val="28"/>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pt idx="27">
                <c:v>令和３年度</c:v>
              </c:pt>
            </c:strLit>
          </c:cat>
          <c:val>
            <c:numLit>
              <c:formatCode>General</c:formatCode>
              <c:ptCount val="28"/>
              <c:pt idx="0">
                <c:v>0</c:v>
              </c:pt>
              <c:pt idx="1">
                <c:v>0</c:v>
              </c:pt>
              <c:pt idx="2">
                <c:v>0</c:v>
              </c:pt>
              <c:pt idx="3">
                <c:v>0</c:v>
              </c:pt>
              <c:pt idx="4">
                <c:v>0</c:v>
              </c:pt>
              <c:pt idx="5">
                <c:v>2</c:v>
              </c:pt>
              <c:pt idx="6">
                <c:v>0</c:v>
              </c:pt>
              <c:pt idx="7">
                <c:v>1</c:v>
              </c:pt>
              <c:pt idx="8">
                <c:v>3</c:v>
              </c:pt>
              <c:pt idx="9">
                <c:v>3</c:v>
              </c:pt>
              <c:pt idx="10">
                <c:v>1</c:v>
              </c:pt>
              <c:pt idx="11">
                <c:v>8</c:v>
              </c:pt>
              <c:pt idx="12">
                <c:v>12</c:v>
              </c:pt>
              <c:pt idx="13">
                <c:v>6</c:v>
              </c:pt>
              <c:pt idx="14">
                <c:v>10</c:v>
              </c:pt>
              <c:pt idx="15">
                <c:v>1</c:v>
              </c:pt>
              <c:pt idx="16">
                <c:v>2</c:v>
              </c:pt>
              <c:pt idx="17">
                <c:v>3</c:v>
              </c:pt>
              <c:pt idx="18">
                <c:v>3</c:v>
              </c:pt>
              <c:pt idx="19">
                <c:v>5</c:v>
              </c:pt>
              <c:pt idx="20">
                <c:v>2</c:v>
              </c:pt>
              <c:pt idx="21">
                <c:v>1</c:v>
              </c:pt>
              <c:pt idx="22">
                <c:v>0</c:v>
              </c:pt>
              <c:pt idx="23">
                <c:v>1</c:v>
              </c:pt>
              <c:pt idx="24">
                <c:v>3</c:v>
              </c:pt>
              <c:pt idx="25">
                <c:v>1</c:v>
              </c:pt>
              <c:pt idx="26">
                <c:v>3</c:v>
              </c:pt>
              <c:pt idx="27">
                <c:v>4</c:v>
              </c:pt>
            </c:numLit>
          </c:val>
          <c:extLst>
            <c:ext xmlns:c16="http://schemas.microsoft.com/office/drawing/2014/chart" uri="{C3380CC4-5D6E-409C-BE32-E72D297353CC}">
              <c16:uniqueId val="{00000008-DB69-46DB-82CA-EFF49FA98FF7}"/>
            </c:ext>
          </c:extLst>
        </c:ser>
        <c:dLbls>
          <c:showLegendKey val="0"/>
          <c:showVal val="0"/>
          <c:showCatName val="0"/>
          <c:showSerName val="0"/>
          <c:showPercent val="0"/>
          <c:showBubbleSize val="0"/>
        </c:dLbls>
        <c:gapWidth val="20"/>
        <c:overlap val="100"/>
        <c:axId val="611840576"/>
        <c:axId val="611849760"/>
      </c:barChart>
      <c:lineChart>
        <c:grouping val="standard"/>
        <c:varyColors val="0"/>
        <c:ser>
          <c:idx val="9"/>
          <c:order val="9"/>
          <c:tx>
            <c:v>合計</c:v>
          </c:tx>
          <c:spPr>
            <a:ln w="28575" cap="rnd">
              <a:solidFill>
                <a:schemeClr val="tx1"/>
              </a:solidFill>
              <a:round/>
            </a:ln>
            <a:effectLst/>
          </c:spPr>
          <c:marker>
            <c:symbol val="none"/>
          </c:marker>
          <c:cat>
            <c:strLit>
              <c:ptCount val="27"/>
              <c:pt idx="0">
                <c:v>平成 ６年度</c:v>
              </c:pt>
              <c:pt idx="1">
                <c:v>平成 ７年度</c:v>
              </c:pt>
              <c:pt idx="2">
                <c:v>平成 ８年度</c:v>
              </c:pt>
              <c:pt idx="3">
                <c:v>平成 ９年度</c:v>
              </c:pt>
              <c:pt idx="4">
                <c:v>平成１０年度</c:v>
              </c:pt>
              <c:pt idx="5">
                <c:v>平成１１年度</c:v>
              </c:pt>
              <c:pt idx="6">
                <c:v>平成１２年度</c:v>
              </c:pt>
              <c:pt idx="7">
                <c:v>平成１３年度</c:v>
              </c:pt>
              <c:pt idx="8">
                <c:v>平成１４年度</c:v>
              </c:pt>
              <c:pt idx="9">
                <c:v>平成１５年度</c:v>
              </c:pt>
              <c:pt idx="10">
                <c:v>平成１６年度</c:v>
              </c:pt>
              <c:pt idx="11">
                <c:v>平成１７年度</c:v>
              </c:pt>
              <c:pt idx="12">
                <c:v>平成１８年度</c:v>
              </c:pt>
              <c:pt idx="13">
                <c:v>平成１９年度</c:v>
              </c:pt>
              <c:pt idx="14">
                <c:v>平成２０年度</c:v>
              </c:pt>
              <c:pt idx="15">
                <c:v>平成２１年度</c:v>
              </c:pt>
              <c:pt idx="16">
                <c:v>平成２２年度</c:v>
              </c:pt>
              <c:pt idx="17">
                <c:v>平成２３年度</c:v>
              </c:pt>
              <c:pt idx="18">
                <c:v>平成２４年度</c:v>
              </c:pt>
              <c:pt idx="19">
                <c:v>平成２５年度</c:v>
              </c:pt>
              <c:pt idx="20">
                <c:v>平成２６年度</c:v>
              </c:pt>
              <c:pt idx="21">
                <c:v>平成２７年度</c:v>
              </c:pt>
              <c:pt idx="22">
                <c:v>平成２８年度</c:v>
              </c:pt>
              <c:pt idx="23">
                <c:v>平成２９年度</c:v>
              </c:pt>
              <c:pt idx="24">
                <c:v>平成３０年度</c:v>
              </c:pt>
              <c:pt idx="25">
                <c:v>令和 元年度</c:v>
              </c:pt>
              <c:pt idx="26">
                <c:v>令和 ２年度</c:v>
              </c:pt>
            </c:strLit>
          </c:cat>
          <c:val>
            <c:numLit>
              <c:formatCode>General</c:formatCode>
              <c:ptCount val="28"/>
              <c:pt idx="0">
                <c:v>152</c:v>
              </c:pt>
              <c:pt idx="1">
                <c:v>155</c:v>
              </c:pt>
              <c:pt idx="2">
                <c:v>179</c:v>
              </c:pt>
              <c:pt idx="3">
                <c:v>124</c:v>
              </c:pt>
              <c:pt idx="4">
                <c:v>128</c:v>
              </c:pt>
              <c:pt idx="5">
                <c:v>98</c:v>
              </c:pt>
              <c:pt idx="6">
                <c:v>91</c:v>
              </c:pt>
              <c:pt idx="7">
                <c:v>105</c:v>
              </c:pt>
              <c:pt idx="8">
                <c:v>105</c:v>
              </c:pt>
              <c:pt idx="9">
                <c:v>91</c:v>
              </c:pt>
              <c:pt idx="10">
                <c:v>84</c:v>
              </c:pt>
              <c:pt idx="11">
                <c:v>141</c:v>
              </c:pt>
              <c:pt idx="12">
                <c:v>174</c:v>
              </c:pt>
              <c:pt idx="13">
                <c:v>147</c:v>
              </c:pt>
              <c:pt idx="14">
                <c:v>145</c:v>
              </c:pt>
              <c:pt idx="15">
                <c:v>134</c:v>
              </c:pt>
              <c:pt idx="16">
                <c:v>169</c:v>
              </c:pt>
              <c:pt idx="17">
                <c:v>126</c:v>
              </c:pt>
              <c:pt idx="18">
                <c:v>149</c:v>
              </c:pt>
              <c:pt idx="19">
                <c:v>186</c:v>
              </c:pt>
              <c:pt idx="20">
                <c:v>193</c:v>
              </c:pt>
              <c:pt idx="21">
                <c:v>185</c:v>
              </c:pt>
              <c:pt idx="22">
                <c:v>233</c:v>
              </c:pt>
              <c:pt idx="23">
                <c:v>245</c:v>
              </c:pt>
              <c:pt idx="24">
                <c:v>210</c:v>
              </c:pt>
              <c:pt idx="25">
                <c:v>151</c:v>
              </c:pt>
              <c:pt idx="26">
                <c:v>85</c:v>
              </c:pt>
              <c:pt idx="27">
                <c:v>114</c:v>
              </c:pt>
            </c:numLit>
          </c:val>
          <c:smooth val="0"/>
          <c:extLst>
            <c:ext xmlns:c16="http://schemas.microsoft.com/office/drawing/2014/chart" uri="{C3380CC4-5D6E-409C-BE32-E72D297353CC}">
              <c16:uniqueId val="{00000009-DB69-46DB-82CA-EFF49FA98FF7}"/>
            </c:ext>
          </c:extLst>
        </c:ser>
        <c:dLbls>
          <c:showLegendKey val="0"/>
          <c:showVal val="0"/>
          <c:showCatName val="0"/>
          <c:showSerName val="0"/>
          <c:showPercent val="0"/>
          <c:showBubbleSize val="0"/>
        </c:dLbls>
        <c:marker val="1"/>
        <c:smooth val="0"/>
        <c:axId val="440230400"/>
        <c:axId val="438512168"/>
      </c:lineChart>
      <c:catAx>
        <c:axId val="611840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1849760"/>
        <c:crosses val="autoZero"/>
        <c:auto val="1"/>
        <c:lblAlgn val="ctr"/>
        <c:lblOffset val="100"/>
        <c:noMultiLvlLbl val="0"/>
      </c:catAx>
      <c:valAx>
        <c:axId val="611849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1840576"/>
        <c:crosses val="autoZero"/>
        <c:crossBetween val="between"/>
      </c:valAx>
      <c:valAx>
        <c:axId val="43851216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40230400"/>
        <c:crosses val="max"/>
        <c:crossBetween val="between"/>
      </c:valAx>
      <c:catAx>
        <c:axId val="440230400"/>
        <c:scaling>
          <c:orientation val="minMax"/>
        </c:scaling>
        <c:delete val="1"/>
        <c:axPos val="b"/>
        <c:numFmt formatCode="General" sourceLinked="1"/>
        <c:majorTickMark val="out"/>
        <c:minorTickMark val="none"/>
        <c:tickLblPos val="nextTo"/>
        <c:crossAx val="438512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市内の都市公園数と面積の推移</a:t>
            </a:r>
          </a:p>
        </c:rich>
      </c:tx>
      <c:layout>
        <c:manualLayout>
          <c:xMode val="edge"/>
          <c:yMode val="edge"/>
          <c:x val="0.3815569910048669"/>
          <c:y val="2.824868103608261E-2"/>
        </c:manualLayout>
      </c:layout>
      <c:overlay val="0"/>
      <c:spPr>
        <a:noFill/>
        <a:ln w="25400">
          <a:noFill/>
        </a:ln>
      </c:spPr>
    </c:title>
    <c:autoTitleDeleted val="0"/>
    <c:plotArea>
      <c:layout>
        <c:manualLayout>
          <c:layoutTarget val="inner"/>
          <c:xMode val="edge"/>
          <c:yMode val="edge"/>
          <c:x val="6.9145885158611045E-2"/>
          <c:y val="0.1864406779661017"/>
          <c:w val="0.86589636315042862"/>
          <c:h val="0.5743879472693032"/>
        </c:manualLayout>
      </c:layout>
      <c:barChart>
        <c:barDir val="col"/>
        <c:grouping val="clustered"/>
        <c:varyColors val="0"/>
        <c:ser>
          <c:idx val="1"/>
          <c:order val="0"/>
          <c:tx>
            <c:v>総面積</c:v>
          </c:tx>
          <c:spPr>
            <a:solidFill>
              <a:schemeClr val="bg1">
                <a:lumMod val="50000"/>
              </a:schemeClr>
            </a:solidFill>
            <a:ln w="12700">
              <a:noFill/>
              <a:prstDash val="solid"/>
            </a:ln>
          </c:spPr>
          <c:invertIfNegative val="0"/>
          <c:cat>
            <c:strLit>
              <c:ptCount val="31"/>
              <c:pt idx="0">
                <c:v>平成　３年度</c:v>
              </c:pt>
              <c:pt idx="1">
                <c:v>平成　４年度</c:v>
              </c:pt>
              <c:pt idx="2">
                <c:v>平成　５年度</c:v>
              </c:pt>
              <c:pt idx="3">
                <c:v>平成　６年度</c:v>
              </c:pt>
              <c:pt idx="4">
                <c:v>平成　７年度</c:v>
              </c:pt>
              <c:pt idx="5">
                <c:v>平成　８年度</c:v>
              </c:pt>
              <c:pt idx="6">
                <c:v>平成　９年度</c:v>
              </c:pt>
              <c:pt idx="7">
                <c:v>平成１０年度</c:v>
              </c:pt>
              <c:pt idx="8">
                <c:v>平成１１年度</c:v>
              </c:pt>
              <c:pt idx="9">
                <c:v>平成１２年度</c:v>
              </c:pt>
              <c:pt idx="10">
                <c:v>平成１３年度</c:v>
              </c:pt>
              <c:pt idx="11">
                <c:v>平成１４年度</c:v>
              </c:pt>
              <c:pt idx="12">
                <c:v>平成１５年度</c:v>
              </c:pt>
              <c:pt idx="13">
                <c:v>平成１６年度</c:v>
              </c:pt>
              <c:pt idx="14">
                <c:v>平成１７年度</c:v>
              </c:pt>
              <c:pt idx="15">
                <c:v>平成１８年度</c:v>
              </c:pt>
              <c:pt idx="16">
                <c:v>平成１９年度</c:v>
              </c:pt>
              <c:pt idx="17">
                <c:v>平成２０年度</c:v>
              </c:pt>
              <c:pt idx="18">
                <c:v>平成２１年度</c:v>
              </c:pt>
              <c:pt idx="19">
                <c:v>平成２２年度</c:v>
              </c:pt>
              <c:pt idx="20">
                <c:v>平成２３年度</c:v>
              </c:pt>
              <c:pt idx="21">
                <c:v>平成２４年度</c:v>
              </c:pt>
              <c:pt idx="22">
                <c:v>平成２５年度</c:v>
              </c:pt>
              <c:pt idx="23">
                <c:v>平成２６年度</c:v>
              </c:pt>
              <c:pt idx="24">
                <c:v>平成２７年度</c:v>
              </c:pt>
              <c:pt idx="25">
                <c:v>平成２８年度</c:v>
              </c:pt>
              <c:pt idx="26">
                <c:v>平成２９年度</c:v>
              </c:pt>
              <c:pt idx="27">
                <c:v>平成３０年度</c:v>
              </c:pt>
              <c:pt idx="28">
                <c:v>令和元年度</c:v>
              </c:pt>
              <c:pt idx="29">
                <c:v>令和２年度</c:v>
              </c:pt>
              <c:pt idx="30">
                <c:v>令和３年度</c:v>
              </c:pt>
            </c:strLit>
          </c:cat>
          <c:val>
            <c:numLit>
              <c:formatCode>General</c:formatCode>
              <c:ptCount val="31"/>
              <c:pt idx="0">
                <c:v>1315402</c:v>
              </c:pt>
              <c:pt idx="1">
                <c:v>1315402</c:v>
              </c:pt>
              <c:pt idx="2">
                <c:v>1366117</c:v>
              </c:pt>
              <c:pt idx="3">
                <c:v>1445747</c:v>
              </c:pt>
              <c:pt idx="4">
                <c:v>1445747</c:v>
              </c:pt>
              <c:pt idx="5">
                <c:v>1445647</c:v>
              </c:pt>
              <c:pt idx="6">
                <c:v>1445647</c:v>
              </c:pt>
              <c:pt idx="7">
                <c:v>1445647</c:v>
              </c:pt>
              <c:pt idx="8">
                <c:v>1482473</c:v>
              </c:pt>
              <c:pt idx="9">
                <c:v>1484538</c:v>
              </c:pt>
              <c:pt idx="10">
                <c:v>1599538</c:v>
              </c:pt>
              <c:pt idx="11">
                <c:v>1622593</c:v>
              </c:pt>
              <c:pt idx="12">
                <c:v>1622693</c:v>
              </c:pt>
              <c:pt idx="13">
                <c:v>1622693</c:v>
              </c:pt>
              <c:pt idx="14">
                <c:v>1622693</c:v>
              </c:pt>
              <c:pt idx="15">
                <c:v>1649922</c:v>
              </c:pt>
              <c:pt idx="16">
                <c:v>1674923</c:v>
              </c:pt>
              <c:pt idx="17">
                <c:v>1710865</c:v>
              </c:pt>
              <c:pt idx="18">
                <c:v>1714265</c:v>
              </c:pt>
              <c:pt idx="19">
                <c:v>1719756</c:v>
              </c:pt>
              <c:pt idx="20">
                <c:v>1722223</c:v>
              </c:pt>
              <c:pt idx="21">
                <c:v>1737051</c:v>
              </c:pt>
              <c:pt idx="22">
                <c:v>1757051</c:v>
              </c:pt>
              <c:pt idx="23">
                <c:v>1796313</c:v>
              </c:pt>
              <c:pt idx="24">
                <c:v>1838954</c:v>
              </c:pt>
              <c:pt idx="25">
                <c:v>1854848</c:v>
              </c:pt>
              <c:pt idx="26">
                <c:v>1866589</c:v>
              </c:pt>
              <c:pt idx="27">
                <c:v>1891551</c:v>
              </c:pt>
              <c:pt idx="28">
                <c:v>1947043</c:v>
              </c:pt>
              <c:pt idx="29">
                <c:v>1949543</c:v>
              </c:pt>
              <c:pt idx="30">
                <c:v>1953992</c:v>
              </c:pt>
            </c:numLit>
          </c:val>
          <c:extLst>
            <c:ext xmlns:c16="http://schemas.microsoft.com/office/drawing/2014/chart" uri="{C3380CC4-5D6E-409C-BE32-E72D297353CC}">
              <c16:uniqueId val="{00000000-8079-46F6-8394-DC85A797FE48}"/>
            </c:ext>
          </c:extLst>
        </c:ser>
        <c:dLbls>
          <c:showLegendKey val="0"/>
          <c:showVal val="0"/>
          <c:showCatName val="0"/>
          <c:showSerName val="0"/>
          <c:showPercent val="0"/>
          <c:showBubbleSize val="0"/>
        </c:dLbls>
        <c:gapWidth val="50"/>
        <c:axId val="336305880"/>
        <c:axId val="336404320"/>
      </c:barChart>
      <c:lineChart>
        <c:grouping val="standard"/>
        <c:varyColors val="0"/>
        <c:ser>
          <c:idx val="0"/>
          <c:order val="1"/>
          <c:tx>
            <c:v>公園数</c:v>
          </c:tx>
          <c:spPr>
            <a:ln w="12700">
              <a:solidFill>
                <a:schemeClr val="tx1"/>
              </a:solidFill>
              <a:prstDash val="solid"/>
            </a:ln>
          </c:spPr>
          <c:marker>
            <c:symbol val="circle"/>
            <c:size val="10"/>
            <c:spPr>
              <a:solidFill>
                <a:schemeClr val="tx1"/>
              </a:solidFill>
              <a:ln>
                <a:noFill/>
                <a:prstDash val="solid"/>
              </a:ln>
            </c:spPr>
          </c:marker>
          <c:cat>
            <c:strLit>
              <c:ptCount val="31"/>
              <c:pt idx="0">
                <c:v>平成　３年度</c:v>
              </c:pt>
              <c:pt idx="1">
                <c:v>平成　４年度</c:v>
              </c:pt>
              <c:pt idx="2">
                <c:v>平成　５年度</c:v>
              </c:pt>
              <c:pt idx="3">
                <c:v>平成　６年度</c:v>
              </c:pt>
              <c:pt idx="4">
                <c:v>平成　７年度</c:v>
              </c:pt>
              <c:pt idx="5">
                <c:v>平成　８年度</c:v>
              </c:pt>
              <c:pt idx="6">
                <c:v>平成　９年度</c:v>
              </c:pt>
              <c:pt idx="7">
                <c:v>平成１０年度</c:v>
              </c:pt>
              <c:pt idx="8">
                <c:v>平成１１年度</c:v>
              </c:pt>
              <c:pt idx="9">
                <c:v>平成１２年度</c:v>
              </c:pt>
              <c:pt idx="10">
                <c:v>平成１３年度</c:v>
              </c:pt>
              <c:pt idx="11">
                <c:v>平成１４年度</c:v>
              </c:pt>
              <c:pt idx="12">
                <c:v>平成１５年度</c:v>
              </c:pt>
              <c:pt idx="13">
                <c:v>平成１６年度</c:v>
              </c:pt>
              <c:pt idx="14">
                <c:v>平成１７年度</c:v>
              </c:pt>
              <c:pt idx="15">
                <c:v>平成１８年度</c:v>
              </c:pt>
              <c:pt idx="16">
                <c:v>平成１９年度</c:v>
              </c:pt>
              <c:pt idx="17">
                <c:v>平成２０年度</c:v>
              </c:pt>
              <c:pt idx="18">
                <c:v>平成２１年度</c:v>
              </c:pt>
              <c:pt idx="19">
                <c:v>平成２２年度</c:v>
              </c:pt>
              <c:pt idx="20">
                <c:v>平成２３年度</c:v>
              </c:pt>
              <c:pt idx="21">
                <c:v>平成２４年度</c:v>
              </c:pt>
              <c:pt idx="22">
                <c:v>平成２５年度</c:v>
              </c:pt>
              <c:pt idx="23">
                <c:v>平成２６年度</c:v>
              </c:pt>
              <c:pt idx="24">
                <c:v>平成２７年度</c:v>
              </c:pt>
              <c:pt idx="25">
                <c:v>平成２８年度</c:v>
              </c:pt>
              <c:pt idx="26">
                <c:v>平成２９年度</c:v>
              </c:pt>
              <c:pt idx="27">
                <c:v>平成３０年度</c:v>
              </c:pt>
              <c:pt idx="28">
                <c:v>令和元年度</c:v>
              </c:pt>
              <c:pt idx="29">
                <c:v>令和２年度</c:v>
              </c:pt>
              <c:pt idx="30">
                <c:v>令和３年度</c:v>
              </c:pt>
            </c:strLit>
          </c:cat>
          <c:val>
            <c:numLit>
              <c:formatCode>General</c:formatCode>
              <c:ptCount val="31"/>
              <c:pt idx="0">
                <c:v>109</c:v>
              </c:pt>
              <c:pt idx="1">
                <c:v>109</c:v>
              </c:pt>
              <c:pt idx="2">
                <c:v>110</c:v>
              </c:pt>
              <c:pt idx="3">
                <c:v>126</c:v>
              </c:pt>
              <c:pt idx="4">
                <c:v>126</c:v>
              </c:pt>
              <c:pt idx="5">
                <c:v>126</c:v>
              </c:pt>
              <c:pt idx="6">
                <c:v>126</c:v>
              </c:pt>
              <c:pt idx="7">
                <c:v>126</c:v>
              </c:pt>
              <c:pt idx="8">
                <c:v>129</c:v>
              </c:pt>
              <c:pt idx="9">
                <c:v>130</c:v>
              </c:pt>
              <c:pt idx="10">
                <c:v>137</c:v>
              </c:pt>
              <c:pt idx="11">
                <c:v>139</c:v>
              </c:pt>
              <c:pt idx="12">
                <c:v>139</c:v>
              </c:pt>
              <c:pt idx="13">
                <c:v>139</c:v>
              </c:pt>
              <c:pt idx="14">
                <c:v>139</c:v>
              </c:pt>
              <c:pt idx="15">
                <c:v>142</c:v>
              </c:pt>
              <c:pt idx="16">
                <c:v>146</c:v>
              </c:pt>
              <c:pt idx="17">
                <c:v>147</c:v>
              </c:pt>
              <c:pt idx="18">
                <c:v>149</c:v>
              </c:pt>
              <c:pt idx="19">
                <c:v>151</c:v>
              </c:pt>
              <c:pt idx="20">
                <c:v>152</c:v>
              </c:pt>
              <c:pt idx="21">
                <c:v>158</c:v>
              </c:pt>
              <c:pt idx="22">
                <c:v>159</c:v>
              </c:pt>
              <c:pt idx="23">
                <c:v>169</c:v>
              </c:pt>
              <c:pt idx="24">
                <c:v>173</c:v>
              </c:pt>
              <c:pt idx="25">
                <c:v>180</c:v>
              </c:pt>
              <c:pt idx="26">
                <c:v>183</c:v>
              </c:pt>
              <c:pt idx="27">
                <c:v>186</c:v>
              </c:pt>
              <c:pt idx="28">
                <c:v>201</c:v>
              </c:pt>
              <c:pt idx="29">
                <c:v>202</c:v>
              </c:pt>
              <c:pt idx="30">
                <c:v>206</c:v>
              </c:pt>
            </c:numLit>
          </c:val>
          <c:smooth val="0"/>
          <c:extLst>
            <c:ext xmlns:c16="http://schemas.microsoft.com/office/drawing/2014/chart" uri="{C3380CC4-5D6E-409C-BE32-E72D297353CC}">
              <c16:uniqueId val="{00000001-8079-46F6-8394-DC85A797FE48}"/>
            </c:ext>
          </c:extLst>
        </c:ser>
        <c:dLbls>
          <c:showLegendKey val="0"/>
          <c:showVal val="0"/>
          <c:showCatName val="0"/>
          <c:showSerName val="0"/>
          <c:showPercent val="0"/>
          <c:showBubbleSize val="0"/>
        </c:dLbls>
        <c:marker val="1"/>
        <c:smooth val="0"/>
        <c:axId val="336311400"/>
        <c:axId val="336311784"/>
      </c:lineChart>
      <c:catAx>
        <c:axId val="336305880"/>
        <c:scaling>
          <c:orientation val="minMax"/>
        </c:scaling>
        <c:delete val="0"/>
        <c:axPos val="b"/>
        <c:title>
          <c:tx>
            <c:rich>
              <a:bodyPr/>
              <a:lstStyle/>
              <a:p>
                <a:pP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2.1597539828479527E-2"/>
              <c:y val="9.7928577109679463E-2"/>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336404320"/>
        <c:crossesAt val="0"/>
        <c:auto val="0"/>
        <c:lblAlgn val="ctr"/>
        <c:lblOffset val="100"/>
        <c:tickLblSkip val="1"/>
        <c:tickMarkSkip val="1"/>
        <c:noMultiLvlLbl val="0"/>
      </c:catAx>
      <c:valAx>
        <c:axId val="336404320"/>
        <c:scaling>
          <c:orientation val="minMax"/>
          <c:max val="2100000"/>
          <c:min val="0"/>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（箇所）</a:t>
                </a:r>
              </a:p>
            </c:rich>
          </c:tx>
          <c:layout>
            <c:manualLayout>
              <c:xMode val="edge"/>
              <c:yMode val="edge"/>
              <c:x val="0.9379511842456818"/>
              <c:y val="0.10734473342347357"/>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6305880"/>
        <c:crosses val="autoZero"/>
        <c:crossBetween val="between"/>
        <c:majorUnit val="300000"/>
      </c:valAx>
      <c:catAx>
        <c:axId val="336311400"/>
        <c:scaling>
          <c:orientation val="minMax"/>
        </c:scaling>
        <c:delete val="1"/>
        <c:axPos val="b"/>
        <c:numFmt formatCode="General" sourceLinked="1"/>
        <c:majorTickMark val="out"/>
        <c:minorTickMark val="none"/>
        <c:tickLblPos val="nextTo"/>
        <c:crossAx val="336311784"/>
        <c:crossesAt val="0"/>
        <c:auto val="0"/>
        <c:lblAlgn val="ctr"/>
        <c:lblOffset val="100"/>
        <c:noMultiLvlLbl val="0"/>
      </c:catAx>
      <c:valAx>
        <c:axId val="336311784"/>
        <c:scaling>
          <c:orientation val="minMax"/>
          <c:max val="220"/>
          <c:min val="0"/>
        </c:scaling>
        <c:delete val="0"/>
        <c:axPos val="r"/>
        <c:majorGridlines/>
        <c:minorGridlines>
          <c:spPr>
            <a:ln>
              <a:noFill/>
            </a:ln>
          </c:spPr>
        </c:min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6311400"/>
        <c:crosses val="max"/>
        <c:crossBetween val="between"/>
        <c:majorUnit val="30"/>
        <c:minorUnit val="10"/>
      </c:valAx>
      <c:spPr>
        <a:solidFill>
          <a:srgbClr val="FFFFFF"/>
        </a:solidFill>
        <a:ln w="12700">
          <a:noFill/>
          <a:prstDash val="solid"/>
        </a:ln>
      </c:spPr>
    </c:plotArea>
    <c:legend>
      <c:legendPos val="r"/>
      <c:layout>
        <c:manualLayout>
          <c:xMode val="edge"/>
          <c:yMode val="edge"/>
          <c:x val="0.34876739787422134"/>
          <c:y val="0.11977704154289599"/>
          <c:w val="0.30713743117439662"/>
          <c:h val="4.5197804819852083E-2"/>
        </c:manualLayout>
      </c:layout>
      <c:overlay val="0"/>
      <c:spPr>
        <a:solidFill>
          <a:srgbClr val="FFFFFF"/>
        </a:solidFill>
        <a:ln w="3175">
          <a:no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8.0204927292981384E-2"/>
          <c:y val="3.2047988019512336E-2"/>
          <c:w val="0.86873300456980085"/>
          <c:h val="0.78618646836218953"/>
        </c:manualLayout>
      </c:layout>
      <c:barChart>
        <c:barDir val="col"/>
        <c:grouping val="clustered"/>
        <c:varyColors val="0"/>
        <c:ser>
          <c:idx val="0"/>
          <c:order val="0"/>
          <c:tx>
            <c:v>行政区域</c:v>
          </c:tx>
          <c:spPr>
            <a:solidFill>
              <a:schemeClr val="dk1">
                <a:tint val="88500"/>
              </a:schemeClr>
            </a:solidFill>
            <a:ln>
              <a:noFill/>
            </a:ln>
            <a:effectLst/>
          </c:spPr>
          <c:invertIfNegative val="0"/>
          <c:cat>
            <c:strRef>
              <c:extLst>
                <c:ext xmlns:c16="http://schemas.microsoft.com/office/drawing/2014/chart" uri="{F5D05F6E-A05E-4728-AFD3-386EB277150F}">
                  <c16:filteredLitCache>
                    <c:strCache>
                      <c:ptCount val="1"/>
                      <c:pt idx="0">
                        <c:v>平成　４年度</c:v>
                      </c:pt>
                    </c:strCache>
                  </c16:filteredLitCache>
                </c:ext>
              </c:extLst>
              <c:f/>
              <c:strCache>
                <c:ptCount val="29"/>
                <c:pt idx="0">
                  <c:v>平成　５年度</c:v>
                </c:pt>
                <c:pt idx="1">
                  <c:v>平成　６年度</c:v>
                </c:pt>
                <c:pt idx="2">
                  <c:v>平成　７年度</c:v>
                </c:pt>
                <c:pt idx="3">
                  <c:v>平成　８年度</c:v>
                </c:pt>
                <c:pt idx="4">
                  <c:v>平成　９年度</c:v>
                </c:pt>
                <c:pt idx="5">
                  <c:v>平成１０年度</c:v>
                </c:pt>
                <c:pt idx="6">
                  <c:v>平成１１年度</c:v>
                </c:pt>
                <c:pt idx="7">
                  <c:v>平成１２年度</c:v>
                </c:pt>
                <c:pt idx="8">
                  <c:v>平成１３年度</c:v>
                </c:pt>
                <c:pt idx="9">
                  <c:v>平成１４年度</c:v>
                </c:pt>
                <c:pt idx="10">
                  <c:v>平成１５年度</c:v>
                </c:pt>
                <c:pt idx="11">
                  <c:v>平成１６年度</c:v>
                </c:pt>
                <c:pt idx="12">
                  <c:v>平成１７年度</c:v>
                </c:pt>
                <c:pt idx="13">
                  <c:v>平成１８年度</c:v>
                </c:pt>
                <c:pt idx="14">
                  <c:v>平成１９年度</c:v>
                </c:pt>
                <c:pt idx="15">
                  <c:v>平成２０年度</c:v>
                </c:pt>
                <c:pt idx="16">
                  <c:v>平成２1年度</c:v>
                </c:pt>
                <c:pt idx="17">
                  <c:v>平成２２年度</c:v>
                </c:pt>
                <c:pt idx="18">
                  <c:v>平成２３年度</c:v>
                </c:pt>
                <c:pt idx="19">
                  <c:v>平成２４年度</c:v>
                </c:pt>
                <c:pt idx="20">
                  <c:v>平成２５年度</c:v>
                </c:pt>
                <c:pt idx="21">
                  <c:v>平成２６年度</c:v>
                </c:pt>
                <c:pt idx="22">
                  <c:v>平成２７年度</c:v>
                </c:pt>
                <c:pt idx="23">
                  <c:v>平成２８年度</c:v>
                </c:pt>
                <c:pt idx="24">
                  <c:v>平成２９年度</c:v>
                </c:pt>
                <c:pt idx="25">
                  <c:v>平成３０年度</c:v>
                </c:pt>
                <c:pt idx="26">
                  <c:v>令和 元年度</c:v>
                </c:pt>
                <c:pt idx="27">
                  <c:v>令和 ２年度</c:v>
                </c:pt>
                <c:pt idx="28">
                  <c:v>令和 ３年度</c:v>
                </c:pt>
              </c:strCache>
            </c:strRef>
          </c:cat>
          <c:val>
            <c:numRef>
              <c:extLst>
                <c:ext xmlns:c16="http://schemas.microsoft.com/office/drawing/2014/chart" uri="{F5D05F6E-A05E-4728-AFD3-386EB277150F}">
                  <c16:filteredLitCache>
                    <c:numCache>
                      <c:formatCode>General</c:formatCode>
                      <c:ptCount val="1"/>
                      <c:pt idx="0">
                        <c:v>28401</c:v>
                      </c:pt>
                    </c:numCache>
                  </c16:filteredLitCache>
                </c:ext>
              </c:extLst>
              <c:f/>
              <c:numCache>
                <c:formatCode>General</c:formatCode>
                <c:ptCount val="29"/>
                <c:pt idx="0">
                  <c:v>28401</c:v>
                </c:pt>
                <c:pt idx="1">
                  <c:v>28401</c:v>
                </c:pt>
                <c:pt idx="2">
                  <c:v>28401</c:v>
                </c:pt>
                <c:pt idx="3">
                  <c:v>28407</c:v>
                </c:pt>
                <c:pt idx="4">
                  <c:v>28407</c:v>
                </c:pt>
                <c:pt idx="5">
                  <c:v>28407</c:v>
                </c:pt>
                <c:pt idx="6">
                  <c:v>28407</c:v>
                </c:pt>
                <c:pt idx="7">
                  <c:v>28407</c:v>
                </c:pt>
                <c:pt idx="8">
                  <c:v>28407</c:v>
                </c:pt>
                <c:pt idx="9">
                  <c:v>28407</c:v>
                </c:pt>
                <c:pt idx="10">
                  <c:v>28407</c:v>
                </c:pt>
                <c:pt idx="11">
                  <c:v>28407</c:v>
                </c:pt>
                <c:pt idx="12">
                  <c:v>28407</c:v>
                </c:pt>
                <c:pt idx="13">
                  <c:v>28407</c:v>
                </c:pt>
                <c:pt idx="14">
                  <c:v>28407</c:v>
                </c:pt>
                <c:pt idx="15">
                  <c:v>28407</c:v>
                </c:pt>
                <c:pt idx="16">
                  <c:v>28407</c:v>
                </c:pt>
                <c:pt idx="17">
                  <c:v>28407</c:v>
                </c:pt>
                <c:pt idx="18">
                  <c:v>28407</c:v>
                </c:pt>
                <c:pt idx="19">
                  <c:v>28407</c:v>
                </c:pt>
                <c:pt idx="20">
                  <c:v>28407</c:v>
                </c:pt>
                <c:pt idx="21">
                  <c:v>28372</c:v>
                </c:pt>
                <c:pt idx="22">
                  <c:v>28372</c:v>
                </c:pt>
                <c:pt idx="23">
                  <c:v>28372</c:v>
                </c:pt>
                <c:pt idx="24">
                  <c:v>28372</c:v>
                </c:pt>
                <c:pt idx="25">
                  <c:v>28372</c:v>
                </c:pt>
                <c:pt idx="26">
                  <c:v>28372</c:v>
                </c:pt>
                <c:pt idx="27">
                  <c:v>28372</c:v>
                </c:pt>
                <c:pt idx="28">
                  <c:v>28372</c:v>
                </c:pt>
              </c:numCache>
            </c:numRef>
          </c:val>
          <c:extLst>
            <c:ext xmlns:c16="http://schemas.microsoft.com/office/drawing/2014/chart" uri="{C3380CC4-5D6E-409C-BE32-E72D297353CC}">
              <c16:uniqueId val="{00000000-2982-4C69-A248-E150E86F0009}"/>
            </c:ext>
          </c:extLst>
        </c:ser>
        <c:ser>
          <c:idx val="1"/>
          <c:order val="1"/>
          <c:tx>
            <c:v>処理区域</c:v>
          </c:tx>
          <c:spPr>
            <a:solidFill>
              <a:schemeClr val="dk1">
                <a:tint val="55000"/>
              </a:schemeClr>
            </a:solidFill>
            <a:ln>
              <a:noFill/>
            </a:ln>
            <a:effectLst/>
          </c:spPr>
          <c:invertIfNegative val="0"/>
          <c:cat>
            <c:strRef>
              <c:extLst>
                <c:ext xmlns:c16="http://schemas.microsoft.com/office/drawing/2014/chart" uri="{F5D05F6E-A05E-4728-AFD3-386EB277150F}">
                  <c16:filteredLitCache>
                    <c:strCache>
                      <c:ptCount val="1"/>
                      <c:pt idx="0">
                        <c:v>平成　４年度</c:v>
                      </c:pt>
                    </c:strCache>
                  </c16:filteredLitCache>
                </c:ext>
              </c:extLst>
              <c:f/>
              <c:strCache>
                <c:ptCount val="29"/>
                <c:pt idx="0">
                  <c:v>平成　５年度</c:v>
                </c:pt>
                <c:pt idx="1">
                  <c:v>平成　６年度</c:v>
                </c:pt>
                <c:pt idx="2">
                  <c:v>平成　７年度</c:v>
                </c:pt>
                <c:pt idx="3">
                  <c:v>平成　８年度</c:v>
                </c:pt>
                <c:pt idx="4">
                  <c:v>平成　９年度</c:v>
                </c:pt>
                <c:pt idx="5">
                  <c:v>平成１０年度</c:v>
                </c:pt>
                <c:pt idx="6">
                  <c:v>平成１１年度</c:v>
                </c:pt>
                <c:pt idx="7">
                  <c:v>平成１２年度</c:v>
                </c:pt>
                <c:pt idx="8">
                  <c:v>平成１３年度</c:v>
                </c:pt>
                <c:pt idx="9">
                  <c:v>平成１４年度</c:v>
                </c:pt>
                <c:pt idx="10">
                  <c:v>平成１５年度</c:v>
                </c:pt>
                <c:pt idx="11">
                  <c:v>平成１６年度</c:v>
                </c:pt>
                <c:pt idx="12">
                  <c:v>平成１７年度</c:v>
                </c:pt>
                <c:pt idx="13">
                  <c:v>平成１８年度</c:v>
                </c:pt>
                <c:pt idx="14">
                  <c:v>平成１９年度</c:v>
                </c:pt>
                <c:pt idx="15">
                  <c:v>平成２０年度</c:v>
                </c:pt>
                <c:pt idx="16">
                  <c:v>平成２1年度</c:v>
                </c:pt>
                <c:pt idx="17">
                  <c:v>平成２２年度</c:v>
                </c:pt>
                <c:pt idx="18">
                  <c:v>平成２３年度</c:v>
                </c:pt>
                <c:pt idx="19">
                  <c:v>平成２４年度</c:v>
                </c:pt>
                <c:pt idx="20">
                  <c:v>平成２５年度</c:v>
                </c:pt>
                <c:pt idx="21">
                  <c:v>平成２６年度</c:v>
                </c:pt>
                <c:pt idx="22">
                  <c:v>平成２７年度</c:v>
                </c:pt>
                <c:pt idx="23">
                  <c:v>平成２８年度</c:v>
                </c:pt>
                <c:pt idx="24">
                  <c:v>平成２９年度</c:v>
                </c:pt>
                <c:pt idx="25">
                  <c:v>平成３０年度</c:v>
                </c:pt>
                <c:pt idx="26">
                  <c:v>令和 元年度</c:v>
                </c:pt>
                <c:pt idx="27">
                  <c:v>令和 ２年度</c:v>
                </c:pt>
                <c:pt idx="28">
                  <c:v>令和 ３年度</c:v>
                </c:pt>
              </c:strCache>
            </c:strRef>
          </c:cat>
          <c:val>
            <c:numRef>
              <c:extLst>
                <c:ext xmlns:c16="http://schemas.microsoft.com/office/drawing/2014/chart" uri="{F5D05F6E-A05E-4728-AFD3-386EB277150F}">
                  <c16:filteredLitCache>
                    <c:numCache>
                      <c:formatCode>General</c:formatCode>
                      <c:ptCount val="1"/>
                      <c:pt idx="0">
                        <c:v>4001.8</c:v>
                      </c:pt>
                    </c:numCache>
                  </c16:filteredLitCache>
                </c:ext>
              </c:extLst>
              <c:f/>
              <c:numCache>
                <c:formatCode>General</c:formatCode>
                <c:ptCount val="29"/>
                <c:pt idx="0">
                  <c:v>4203</c:v>
                </c:pt>
                <c:pt idx="1">
                  <c:v>4575</c:v>
                </c:pt>
                <c:pt idx="2">
                  <c:v>4733.6000000000004</c:v>
                </c:pt>
                <c:pt idx="3">
                  <c:v>4932.1000000000004</c:v>
                </c:pt>
                <c:pt idx="4">
                  <c:v>5027.3</c:v>
                </c:pt>
                <c:pt idx="5">
                  <c:v>5164.3</c:v>
                </c:pt>
                <c:pt idx="6">
                  <c:v>5320.1</c:v>
                </c:pt>
                <c:pt idx="7">
                  <c:v>5465.5</c:v>
                </c:pt>
                <c:pt idx="8">
                  <c:v>5759.7</c:v>
                </c:pt>
                <c:pt idx="9">
                  <c:v>5906.2</c:v>
                </c:pt>
                <c:pt idx="10">
                  <c:v>6006.4</c:v>
                </c:pt>
                <c:pt idx="11">
                  <c:v>6090.8</c:v>
                </c:pt>
                <c:pt idx="12">
                  <c:v>6288.8</c:v>
                </c:pt>
                <c:pt idx="13">
                  <c:v>6463.8</c:v>
                </c:pt>
                <c:pt idx="14">
                  <c:v>6646.6</c:v>
                </c:pt>
                <c:pt idx="15">
                  <c:v>6858.4</c:v>
                </c:pt>
                <c:pt idx="16">
                  <c:v>6986.4</c:v>
                </c:pt>
                <c:pt idx="17">
                  <c:v>7175.2</c:v>
                </c:pt>
                <c:pt idx="18">
                  <c:v>7565.8</c:v>
                </c:pt>
                <c:pt idx="19">
                  <c:v>7709.4</c:v>
                </c:pt>
                <c:pt idx="20">
                  <c:v>7819</c:v>
                </c:pt>
                <c:pt idx="21">
                  <c:v>7848.8</c:v>
                </c:pt>
                <c:pt idx="22">
                  <c:v>7921.5</c:v>
                </c:pt>
                <c:pt idx="23">
                  <c:v>8024.1</c:v>
                </c:pt>
                <c:pt idx="24">
                  <c:v>8075.5</c:v>
                </c:pt>
                <c:pt idx="25">
                  <c:v>8147.3</c:v>
                </c:pt>
                <c:pt idx="26">
                  <c:v>8209.7000000000007</c:v>
                </c:pt>
                <c:pt idx="27">
                  <c:v>8272.5</c:v>
                </c:pt>
                <c:pt idx="28">
                  <c:v>8324.2000000000007</c:v>
                </c:pt>
              </c:numCache>
            </c:numRef>
          </c:val>
          <c:extLst>
            <c:ext xmlns:c16="http://schemas.microsoft.com/office/drawing/2014/chart" uri="{C3380CC4-5D6E-409C-BE32-E72D297353CC}">
              <c16:uniqueId val="{00000001-2982-4C69-A248-E150E86F0009}"/>
            </c:ext>
          </c:extLst>
        </c:ser>
        <c:dLbls>
          <c:showLegendKey val="0"/>
          <c:showVal val="0"/>
          <c:showCatName val="0"/>
          <c:showSerName val="0"/>
          <c:showPercent val="0"/>
          <c:showBubbleSize val="0"/>
        </c:dLbls>
        <c:gapWidth val="40"/>
        <c:axId val="556517464"/>
        <c:axId val="556517792"/>
      </c:barChart>
      <c:lineChart>
        <c:grouping val="standard"/>
        <c:varyColors val="0"/>
        <c:ser>
          <c:idx val="2"/>
          <c:order val="2"/>
          <c:tx>
            <c:v>普及率（％）</c:v>
          </c:tx>
          <c:spPr>
            <a:ln w="22225" cap="rnd">
              <a:solidFill>
                <a:schemeClr val="dk1">
                  <a:tint val="75000"/>
                </a:schemeClr>
              </a:solidFill>
              <a:round/>
            </a:ln>
            <a:effectLst/>
          </c:spPr>
          <c:marker>
            <c:symbol val="none"/>
          </c:marker>
          <c:cat>
            <c:strRef>
              <c:extLst>
                <c:ext xmlns:c16="http://schemas.microsoft.com/office/drawing/2014/chart" uri="{F5D05F6E-A05E-4728-AFD3-386EB277150F}">
                  <c16:filteredLitCache>
                    <c:strCache>
                      <c:ptCount val="1"/>
                      <c:pt idx="0">
                        <c:v>年度</c:v>
                      </c:pt>
                    </c:strCache>
                  </c16:filteredLitCache>
                </c:ext>
              </c:extLst>
              <c:f/>
              <c:strCache>
                <c:ptCount val="30"/>
                <c:pt idx="0">
                  <c:v>平成　４年度</c:v>
                </c:pt>
                <c:pt idx="1">
                  <c:v>平成　５年度</c:v>
                </c:pt>
                <c:pt idx="2">
                  <c:v>平成　６年度</c:v>
                </c:pt>
                <c:pt idx="3">
                  <c:v>平成　７年度</c:v>
                </c:pt>
                <c:pt idx="4">
                  <c:v>平成　８年度</c:v>
                </c:pt>
                <c:pt idx="5">
                  <c:v>平成　９年度</c:v>
                </c:pt>
                <c:pt idx="6">
                  <c:v>平成１０年度</c:v>
                </c:pt>
                <c:pt idx="7">
                  <c:v>平成１１年度</c:v>
                </c:pt>
                <c:pt idx="8">
                  <c:v>平成１２年度</c:v>
                </c:pt>
                <c:pt idx="9">
                  <c:v>平成１３年度</c:v>
                </c:pt>
                <c:pt idx="10">
                  <c:v>平成１４年度</c:v>
                </c:pt>
                <c:pt idx="11">
                  <c:v>平成１５年度</c:v>
                </c:pt>
                <c:pt idx="12">
                  <c:v>平成１６年度</c:v>
                </c:pt>
                <c:pt idx="13">
                  <c:v>平成１７年度</c:v>
                </c:pt>
                <c:pt idx="14">
                  <c:v>平成１８年度</c:v>
                </c:pt>
                <c:pt idx="15">
                  <c:v>平成１９年度</c:v>
                </c:pt>
                <c:pt idx="16">
                  <c:v>平成２０年度</c:v>
                </c:pt>
                <c:pt idx="17">
                  <c:v>平成２1年度</c:v>
                </c:pt>
                <c:pt idx="18">
                  <c:v>平成２２年度</c:v>
                </c:pt>
                <c:pt idx="19">
                  <c:v>平成２３年度</c:v>
                </c:pt>
                <c:pt idx="20">
                  <c:v>平成２４年度</c:v>
                </c:pt>
                <c:pt idx="21">
                  <c:v>平成２５年度</c:v>
                </c:pt>
                <c:pt idx="22">
                  <c:v>平成２６年度</c:v>
                </c:pt>
                <c:pt idx="23">
                  <c:v>平成２７年度</c:v>
                </c:pt>
                <c:pt idx="24">
                  <c:v>平成２８年度</c:v>
                </c:pt>
                <c:pt idx="25">
                  <c:v>平成２９年度</c:v>
                </c:pt>
                <c:pt idx="26">
                  <c:v>平成３０年度</c:v>
                </c:pt>
                <c:pt idx="27">
                  <c:v>令和 元年度</c:v>
                </c:pt>
                <c:pt idx="28">
                  <c:v>令和 ２年度</c:v>
                </c:pt>
                <c:pt idx="29">
                  <c:v>令和 ３年度</c:v>
                </c:pt>
              </c:strCache>
            </c:strRef>
          </c:cat>
          <c:val>
            <c:numRef>
              <c:extLst>
                <c:ext xmlns:c16="http://schemas.microsoft.com/office/drawing/2014/chart" uri="{F5D05F6E-A05E-4728-AFD3-386EB277150F}">
                  <c16:filteredLitCache>
                    <c:numCache>
                      <c:formatCode>General</c:formatCode>
                      <c:ptCount val="1"/>
                      <c:pt idx="0">
                        <c:v>0</c:v>
                      </c:pt>
                    </c:numCache>
                  </c16:filteredLitCache>
                </c:ext>
              </c:extLst>
              <c:f/>
              <c:numCache>
                <c:formatCode>General</c:formatCode>
                <c:ptCount val="30"/>
                <c:pt idx="0">
                  <c:v>53.474839997651344</c:v>
                </c:pt>
                <c:pt idx="1">
                  <c:v>56.382650596800374</c:v>
                </c:pt>
                <c:pt idx="2">
                  <c:v>60.33801744866598</c:v>
                </c:pt>
                <c:pt idx="3">
                  <c:v>61.730988810230649</c:v>
                </c:pt>
                <c:pt idx="4">
                  <c:v>61.817093080403794</c:v>
                </c:pt>
                <c:pt idx="5">
                  <c:v>64.120009607918718</c:v>
                </c:pt>
                <c:pt idx="6">
                  <c:v>65.154369556062846</c:v>
                </c:pt>
                <c:pt idx="7">
                  <c:v>67.072619913191005</c:v>
                </c:pt>
                <c:pt idx="8">
                  <c:v>69.946604809943764</c:v>
                </c:pt>
                <c:pt idx="9">
                  <c:v>71.9449525302674</c:v>
                </c:pt>
                <c:pt idx="10">
                  <c:v>73.773231787792909</c:v>
                </c:pt>
                <c:pt idx="11">
                  <c:v>73.961022959812297</c:v>
                </c:pt>
                <c:pt idx="12">
                  <c:v>74.627768842460625</c:v>
                </c:pt>
                <c:pt idx="13">
                  <c:v>75.927263212977508</c:v>
                </c:pt>
                <c:pt idx="14">
                  <c:v>76.408544726301727</c:v>
                </c:pt>
                <c:pt idx="15">
                  <c:v>77.8</c:v>
                </c:pt>
                <c:pt idx="16">
                  <c:v>78.5</c:v>
                </c:pt>
                <c:pt idx="17">
                  <c:v>79.099999999999994</c:v>
                </c:pt>
                <c:pt idx="18">
                  <c:v>80.2</c:v>
                </c:pt>
                <c:pt idx="19">
                  <c:v>80.599999999999994</c:v>
                </c:pt>
                <c:pt idx="20">
                  <c:v>81.3</c:v>
                </c:pt>
                <c:pt idx="21">
                  <c:v>80.8</c:v>
                </c:pt>
                <c:pt idx="22">
                  <c:v>82.3</c:v>
                </c:pt>
                <c:pt idx="23">
                  <c:v>82.8</c:v>
                </c:pt>
                <c:pt idx="24">
                  <c:v>83.7</c:v>
                </c:pt>
                <c:pt idx="25">
                  <c:v>84.2</c:v>
                </c:pt>
                <c:pt idx="26">
                  <c:v>84.7</c:v>
                </c:pt>
                <c:pt idx="27">
                  <c:v>85.1</c:v>
                </c:pt>
                <c:pt idx="28">
                  <c:v>85.5</c:v>
                </c:pt>
                <c:pt idx="29">
                  <c:v>85.8</c:v>
                </c:pt>
              </c:numCache>
            </c:numRef>
          </c:val>
          <c:smooth val="0"/>
          <c:extLst>
            <c:ext xmlns:c16="http://schemas.microsoft.com/office/drawing/2014/chart" uri="{C3380CC4-5D6E-409C-BE32-E72D297353CC}">
              <c16:uniqueId val="{00000002-2982-4C69-A248-E150E86F0009}"/>
            </c:ext>
          </c:extLst>
        </c:ser>
        <c:dLbls>
          <c:showLegendKey val="0"/>
          <c:showVal val="0"/>
          <c:showCatName val="0"/>
          <c:showSerName val="0"/>
          <c:showPercent val="0"/>
          <c:showBubbleSize val="0"/>
        </c:dLbls>
        <c:marker val="1"/>
        <c:smooth val="0"/>
        <c:axId val="554413816"/>
        <c:axId val="554410208"/>
      </c:lineChart>
      <c:catAx>
        <c:axId val="556517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ja-JP"/>
          </a:p>
        </c:txPr>
        <c:crossAx val="556517792"/>
        <c:crosses val="autoZero"/>
        <c:auto val="1"/>
        <c:lblAlgn val="ctr"/>
        <c:lblOffset val="100"/>
        <c:noMultiLvlLbl val="0"/>
      </c:catAx>
      <c:valAx>
        <c:axId val="5565177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6517464"/>
        <c:crosses val="autoZero"/>
        <c:crossBetween val="between"/>
      </c:valAx>
      <c:valAx>
        <c:axId val="55441020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4413816"/>
        <c:crosses val="max"/>
        <c:crossBetween val="between"/>
      </c:valAx>
      <c:catAx>
        <c:axId val="554413816"/>
        <c:scaling>
          <c:orientation val="minMax"/>
        </c:scaling>
        <c:delete val="1"/>
        <c:axPos val="b"/>
        <c:numFmt formatCode="General" sourceLinked="1"/>
        <c:majorTickMark val="out"/>
        <c:minorTickMark val="none"/>
        <c:tickLblPos val="nextTo"/>
        <c:crossAx val="554410208"/>
        <c:crosses val="autoZero"/>
        <c:auto val="1"/>
        <c:lblAlgn val="ctr"/>
        <c:lblOffset val="100"/>
        <c:noMultiLvlLbl val="0"/>
      </c:catAx>
      <c:spPr>
        <a:noFill/>
        <a:ln>
          <a:noFill/>
        </a:ln>
        <a:effectLst/>
      </c:spPr>
    </c:plotArea>
    <c:legend>
      <c:legendPos val="b"/>
      <c:layout>
        <c:manualLayout>
          <c:xMode val="edge"/>
          <c:yMode val="edge"/>
          <c:x val="0.47358387420408421"/>
          <c:y val="0.36613399913558903"/>
          <c:w val="0.48315792810871172"/>
          <c:h val="0.10733263614472709"/>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baseline="0">
                <a:solidFill>
                  <a:sysClr val="windowText" lastClr="000000"/>
                </a:solidFill>
                <a:latin typeface="ＭＳ Ｐゴシック"/>
                <a:ea typeface="ＭＳ Ｐゴシック"/>
                <a:cs typeface="ＭＳ Ｐゴシック"/>
              </a:defRPr>
            </a:pPr>
            <a:r>
              <a:rPr lang="ja-JP" altLang="en-US" sz="1400">
                <a:solidFill>
                  <a:sysClr val="windowText" lastClr="000000"/>
                </a:solidFill>
              </a:rPr>
              <a:t>人身交通事故　発生件数と負傷者数の推移</a:t>
            </a:r>
          </a:p>
        </c:rich>
      </c:tx>
      <c:layout>
        <c:manualLayout>
          <c:xMode val="edge"/>
          <c:yMode val="edge"/>
          <c:x val="0.21897770812368228"/>
          <c:y val="3.9660149646909323E-2"/>
        </c:manualLayout>
      </c:layout>
      <c:overlay val="0"/>
      <c:spPr>
        <a:noFill/>
        <a:ln w="25400">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9.3797346141430288E-2"/>
          <c:y val="0.15330206333613941"/>
          <c:w val="0.88048476539213594"/>
          <c:h val="0.63875738341029309"/>
        </c:manualLayout>
      </c:layout>
      <c:lineChart>
        <c:grouping val="standard"/>
        <c:varyColors val="0"/>
        <c:ser>
          <c:idx val="0"/>
          <c:order val="0"/>
          <c:tx>
            <c:v>発生件数</c:v>
          </c:tx>
          <c:spPr>
            <a:ln w="19050" cap="rnd" cmpd="sng" algn="ctr">
              <a:solidFill>
                <a:schemeClr val="dk1">
                  <a:tint val="88500"/>
                  <a:shade val="95000"/>
                  <a:satMod val="105000"/>
                </a:schemeClr>
              </a:solidFill>
              <a:prstDash val="solid"/>
              <a:round/>
            </a:ln>
            <a:effectLst/>
          </c:spPr>
          <c:marker>
            <c:symbol val="square"/>
            <c:size val="5"/>
            <c:spPr>
              <a:solidFill>
                <a:schemeClr val="dk1">
                  <a:tint val="88500"/>
                </a:schemeClr>
              </a:solidFill>
              <a:ln w="9525" cap="flat" cmpd="sng" algn="ctr">
                <a:solidFill>
                  <a:schemeClr val="dk1">
                    <a:tint val="88500"/>
                    <a:shade val="95000"/>
                    <a:satMod val="105000"/>
                  </a:schemeClr>
                </a:solidFill>
                <a:prstDash val="solid"/>
                <a:round/>
              </a:ln>
              <a:effectLst/>
            </c:spPr>
          </c:marker>
          <c:cat>
            <c:strLit>
              <c:ptCount val="24"/>
              <c:pt idx="0">
                <c:v>平成１１年</c:v>
              </c:pt>
              <c:pt idx="1">
                <c:v>平成１２年</c:v>
              </c:pt>
              <c:pt idx="2">
                <c:v>平成１３年</c:v>
              </c:pt>
              <c:pt idx="3">
                <c:v>平成１４年</c:v>
              </c:pt>
              <c:pt idx="4">
                <c:v>平成１５年</c:v>
              </c:pt>
              <c:pt idx="5">
                <c:v>平成１６年</c:v>
              </c:pt>
              <c:pt idx="6">
                <c:v>平成１７年</c:v>
              </c:pt>
              <c:pt idx="7">
                <c:v>平成１８年</c:v>
              </c:pt>
              <c:pt idx="8">
                <c:v>平成１９年</c:v>
              </c:pt>
              <c:pt idx="9">
                <c:v>平成２０年</c:v>
              </c:pt>
              <c:pt idx="10">
                <c:v>平成２１年</c:v>
              </c:pt>
              <c:pt idx="11">
                <c:v>平成２２年</c:v>
              </c:pt>
              <c:pt idx="12">
                <c:v>平成２３年</c:v>
              </c:pt>
              <c:pt idx="13">
                <c:v>平成２４年</c:v>
              </c:pt>
              <c:pt idx="14">
                <c:v>平成２５年</c:v>
              </c:pt>
              <c:pt idx="15">
                <c:v>平成２６年</c:v>
              </c:pt>
              <c:pt idx="16">
                <c:v>平成２７年</c:v>
              </c:pt>
              <c:pt idx="17">
                <c:v>平成２８年</c:v>
              </c:pt>
              <c:pt idx="18">
                <c:v>平成２９年</c:v>
              </c:pt>
              <c:pt idx="19">
                <c:v>平成３０年</c:v>
              </c:pt>
              <c:pt idx="20">
                <c:v>令和元年</c:v>
              </c:pt>
              <c:pt idx="21">
                <c:v>令和２年</c:v>
              </c:pt>
              <c:pt idx="22">
                <c:v>令和３年</c:v>
              </c:pt>
              <c:pt idx="23">
                <c:v>令和４年</c:v>
              </c:pt>
            </c:strLit>
          </c:cat>
          <c:val>
            <c:numLit>
              <c:formatCode>General</c:formatCode>
              <c:ptCount val="24"/>
              <c:pt idx="0">
                <c:v>1821</c:v>
              </c:pt>
              <c:pt idx="1">
                <c:v>1943</c:v>
              </c:pt>
              <c:pt idx="2">
                <c:v>1877</c:v>
              </c:pt>
              <c:pt idx="3">
                <c:v>2152</c:v>
              </c:pt>
              <c:pt idx="4">
                <c:v>2148</c:v>
              </c:pt>
              <c:pt idx="5">
                <c:v>1966</c:v>
              </c:pt>
              <c:pt idx="6">
                <c:v>1897</c:v>
              </c:pt>
              <c:pt idx="7">
                <c:v>1806</c:v>
              </c:pt>
              <c:pt idx="8">
                <c:v>1489</c:v>
              </c:pt>
              <c:pt idx="9">
                <c:v>1766</c:v>
              </c:pt>
              <c:pt idx="10">
                <c:v>1316</c:v>
              </c:pt>
              <c:pt idx="11">
                <c:v>1229</c:v>
              </c:pt>
              <c:pt idx="12">
                <c:v>1054</c:v>
              </c:pt>
              <c:pt idx="13">
                <c:v>1110</c:v>
              </c:pt>
              <c:pt idx="14">
                <c:v>1027</c:v>
              </c:pt>
              <c:pt idx="15">
                <c:v>954</c:v>
              </c:pt>
              <c:pt idx="16">
                <c:v>943</c:v>
              </c:pt>
              <c:pt idx="17">
                <c:v>879</c:v>
              </c:pt>
              <c:pt idx="18">
                <c:v>784</c:v>
              </c:pt>
              <c:pt idx="19">
                <c:v>758</c:v>
              </c:pt>
              <c:pt idx="20">
                <c:v>635</c:v>
              </c:pt>
              <c:pt idx="21">
                <c:v>553</c:v>
              </c:pt>
              <c:pt idx="22">
                <c:v>548</c:v>
              </c:pt>
              <c:pt idx="23">
                <c:v>530</c:v>
              </c:pt>
            </c:numLit>
          </c:val>
          <c:smooth val="0"/>
          <c:extLst>
            <c:ext xmlns:c16="http://schemas.microsoft.com/office/drawing/2014/chart" uri="{C3380CC4-5D6E-409C-BE32-E72D297353CC}">
              <c16:uniqueId val="{00000000-0F26-497B-8B23-35AFDE00E97E}"/>
            </c:ext>
          </c:extLst>
        </c:ser>
        <c:dLbls>
          <c:showLegendKey val="0"/>
          <c:showVal val="0"/>
          <c:showCatName val="0"/>
          <c:showSerName val="0"/>
          <c:showPercent val="0"/>
          <c:showBubbleSize val="0"/>
        </c:dLbls>
        <c:marker val="1"/>
        <c:smooth val="0"/>
        <c:axId val="327576480"/>
        <c:axId val="327578048"/>
      </c:lineChart>
      <c:lineChart>
        <c:grouping val="standard"/>
        <c:varyColors val="0"/>
        <c:ser>
          <c:idx val="2"/>
          <c:order val="1"/>
          <c:tx>
            <c:v>負傷者数</c:v>
          </c:tx>
          <c:spPr>
            <a:ln w="19050" cap="rnd" cmpd="sng" algn="ctr">
              <a:solidFill>
                <a:schemeClr val="dk1">
                  <a:tint val="75000"/>
                  <a:shade val="95000"/>
                  <a:satMod val="105000"/>
                </a:schemeClr>
              </a:solidFill>
              <a:prstDash val="solid"/>
              <a:round/>
            </a:ln>
            <a:effectLst/>
          </c:spPr>
          <c:marker>
            <c:spPr>
              <a:solidFill>
                <a:schemeClr val="dk1">
                  <a:tint val="75000"/>
                </a:schemeClr>
              </a:solidFill>
              <a:ln w="9525" cap="flat" cmpd="sng" algn="ctr">
                <a:solidFill>
                  <a:schemeClr val="dk1">
                    <a:tint val="75000"/>
                    <a:shade val="95000"/>
                    <a:satMod val="105000"/>
                  </a:schemeClr>
                </a:solidFill>
                <a:prstDash val="solid"/>
                <a:round/>
              </a:ln>
              <a:effectLst/>
            </c:spPr>
          </c:marker>
          <c:val>
            <c:numLit>
              <c:formatCode>General</c:formatCode>
              <c:ptCount val="24"/>
              <c:pt idx="0">
                <c:v>2328</c:v>
              </c:pt>
              <c:pt idx="1">
                <c:v>2523</c:v>
              </c:pt>
              <c:pt idx="2">
                <c:v>2424</c:v>
              </c:pt>
              <c:pt idx="3">
                <c:v>2795</c:v>
              </c:pt>
              <c:pt idx="4">
                <c:v>2747</c:v>
              </c:pt>
              <c:pt idx="5">
                <c:v>2516</c:v>
              </c:pt>
              <c:pt idx="6">
                <c:v>2411</c:v>
              </c:pt>
              <c:pt idx="7">
                <c:v>2387</c:v>
              </c:pt>
              <c:pt idx="8">
                <c:v>1955</c:v>
              </c:pt>
              <c:pt idx="9">
                <c:v>1859</c:v>
              </c:pt>
              <c:pt idx="10">
                <c:v>1739</c:v>
              </c:pt>
              <c:pt idx="11">
                <c:v>1656</c:v>
              </c:pt>
              <c:pt idx="12">
                <c:v>1391</c:v>
              </c:pt>
              <c:pt idx="13">
                <c:v>1532</c:v>
              </c:pt>
              <c:pt idx="14">
                <c:v>1321</c:v>
              </c:pt>
              <c:pt idx="15">
                <c:v>1197</c:v>
              </c:pt>
              <c:pt idx="16">
                <c:v>1254</c:v>
              </c:pt>
              <c:pt idx="17">
                <c:v>1129</c:v>
              </c:pt>
              <c:pt idx="18">
                <c:v>994</c:v>
              </c:pt>
              <c:pt idx="19">
                <c:v>967</c:v>
              </c:pt>
              <c:pt idx="20">
                <c:v>783</c:v>
              </c:pt>
              <c:pt idx="21">
                <c:v>669</c:v>
              </c:pt>
              <c:pt idx="22">
                <c:v>639</c:v>
              </c:pt>
              <c:pt idx="23">
                <c:v>639</c:v>
              </c:pt>
            </c:numLit>
          </c:val>
          <c:smooth val="0"/>
          <c:extLst>
            <c:ext xmlns:c16="http://schemas.microsoft.com/office/drawing/2014/chart" uri="{C3380CC4-5D6E-409C-BE32-E72D297353CC}">
              <c16:uniqueId val="{00000001-0F26-497B-8B23-35AFDE00E97E}"/>
            </c:ext>
          </c:extLst>
        </c:ser>
        <c:dLbls>
          <c:showLegendKey val="0"/>
          <c:showVal val="0"/>
          <c:showCatName val="0"/>
          <c:showSerName val="0"/>
          <c:showPercent val="0"/>
          <c:showBubbleSize val="0"/>
        </c:dLbls>
        <c:marker val="1"/>
        <c:smooth val="0"/>
        <c:axId val="677706936"/>
        <c:axId val="677709560"/>
      </c:lineChart>
      <c:catAx>
        <c:axId val="327576480"/>
        <c:scaling>
          <c:orientation val="minMax"/>
        </c:scaling>
        <c:delete val="0"/>
        <c:axPos val="b"/>
        <c:numFmt formatCode="General" sourceLinked="0"/>
        <c:majorTickMark val="none"/>
        <c:minorTickMark val="none"/>
        <c:tickLblPos val="nextTo"/>
        <c:spPr>
          <a:noFill/>
          <a:ln w="3175" cap="flat" cmpd="sng" algn="ctr">
            <a:solidFill>
              <a:srgbClr val="000000"/>
            </a:solidFill>
            <a:prstDash val="solid"/>
            <a:round/>
          </a:ln>
          <a:effectLst/>
        </c:spPr>
        <c:txPr>
          <a:bodyPr rot="0" spcFirstLastPara="1" vertOverflow="ellipsis" vert="wordArtVertRtl" wrap="square" anchor="ctr" anchorCtr="1"/>
          <a:lstStyle/>
          <a:p>
            <a:pPr>
              <a:defRPr sz="900" b="0" i="0" u="none" strike="noStrike" kern="1200" baseline="0">
                <a:solidFill>
                  <a:srgbClr val="000000"/>
                </a:solidFill>
                <a:latin typeface="ＭＳ ゴシック"/>
                <a:ea typeface="ＭＳ ゴシック"/>
                <a:cs typeface="ＭＳ ゴシック"/>
              </a:defRPr>
            </a:pPr>
            <a:endParaRPr lang="ja-JP"/>
          </a:p>
        </c:txPr>
        <c:crossAx val="327578048"/>
        <c:crosses val="autoZero"/>
        <c:auto val="1"/>
        <c:lblAlgn val="ctr"/>
        <c:lblOffset val="100"/>
        <c:tickLblSkip val="1"/>
        <c:tickMarkSkip val="1"/>
        <c:noMultiLvlLbl val="0"/>
      </c:catAx>
      <c:valAx>
        <c:axId val="327578048"/>
        <c:scaling>
          <c:orientation val="minMax"/>
        </c:scaling>
        <c:delete val="0"/>
        <c:axPos val="l"/>
        <c:majorGridlines>
          <c:spPr>
            <a:ln w="3175" cap="flat" cmpd="sng" algn="ctr">
              <a:solidFill>
                <a:srgbClr val="000000"/>
              </a:solidFill>
              <a:prstDash val="dash"/>
              <a:round/>
            </a:ln>
            <a:effectLst/>
          </c:spPr>
        </c:majorGridlines>
        <c:title>
          <c:tx>
            <c:rich>
              <a:bodyPr rot="0" spcFirstLastPara="1" vertOverflow="ellipsis" wrap="square" anchor="ctr" anchorCtr="1"/>
              <a:lstStyle/>
              <a:p>
                <a:pPr algn="ctr">
                  <a:defRPr sz="1000" b="0" i="0" u="none" strike="noStrike" kern="1200"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2.723145301780474E-2"/>
              <c:y val="6.1320822991371891E-2"/>
            </c:manualLayout>
          </c:layout>
          <c:overlay val="0"/>
          <c:spPr>
            <a:noFill/>
            <a:ln w="25400">
              <a:noFill/>
            </a:ln>
            <a:effectLst/>
          </c:spPr>
          <c:txPr>
            <a:bodyPr rot="0" spcFirstLastPara="1" vertOverflow="ellipsis" wrap="square" anchor="ctr" anchorCtr="1"/>
            <a:lstStyle/>
            <a:p>
              <a:pPr algn="ctr">
                <a:defRPr sz="1000" b="0" i="0" u="none" strike="noStrike" kern="1200" baseline="0">
                  <a:solidFill>
                    <a:srgbClr val="000000"/>
                  </a:solidFill>
                  <a:latin typeface="ＭＳ Ｐゴシック"/>
                  <a:ea typeface="ＭＳ Ｐゴシック"/>
                  <a:cs typeface="ＭＳ Ｐゴシック"/>
                </a:defRPr>
              </a:pPr>
              <a:endParaRPr lang="ja-JP"/>
            </a:p>
          </c:txPr>
        </c:title>
        <c:numFmt formatCode="General"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ＭＳ Ｐゴシック"/>
                <a:ea typeface="ＭＳ Ｐゴシック"/>
                <a:cs typeface="ＭＳ Ｐゴシック"/>
              </a:defRPr>
            </a:pPr>
            <a:endParaRPr lang="ja-JP"/>
          </a:p>
        </c:txPr>
        <c:crossAx val="327576480"/>
        <c:crosses val="autoZero"/>
        <c:crossBetween val="between"/>
      </c:valAx>
      <c:valAx>
        <c:axId val="677709560"/>
        <c:scaling>
          <c:orientation val="minMax"/>
        </c:scaling>
        <c:delete val="0"/>
        <c:axPos val="r"/>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677706936"/>
        <c:crosses val="max"/>
        <c:crossBetween val="between"/>
      </c:valAx>
      <c:catAx>
        <c:axId val="677706936"/>
        <c:scaling>
          <c:orientation val="minMax"/>
        </c:scaling>
        <c:delete val="1"/>
        <c:axPos val="b"/>
        <c:majorTickMark val="out"/>
        <c:minorTickMark val="none"/>
        <c:tickLblPos val="nextTo"/>
        <c:crossAx val="677709560"/>
        <c:crossesAt val="0"/>
        <c:auto val="1"/>
        <c:lblAlgn val="ctr"/>
        <c:lblOffset val="100"/>
        <c:noMultiLvlLbl val="0"/>
      </c:catAx>
      <c:spPr>
        <a:solidFill>
          <a:srgbClr val="FFFFFF"/>
        </a:solidFill>
        <a:ln w="12700">
          <a:solidFill>
            <a:srgbClr val="808080"/>
          </a:solidFill>
          <a:prstDash val="solid"/>
        </a:ln>
        <a:effectLst/>
      </c:spPr>
    </c:plotArea>
    <c:legend>
      <c:legendPos val="t"/>
      <c:layout>
        <c:manualLayout>
          <c:xMode val="edge"/>
          <c:yMode val="edge"/>
          <c:x val="0.52346119771954858"/>
          <c:y val="0.19590541522013191"/>
          <c:w val="0.34949213150609709"/>
          <c:h val="5.2139065666327242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1200" b="0" i="0" baseline="0">
                <a:solidFill>
                  <a:schemeClr val="tx1"/>
                </a:solidFill>
                <a:effectLst/>
                <a:latin typeface="ＭＳ Ｐゴシック" panose="020B0600070205080204" pitchFamily="50" charset="-128"/>
                <a:ea typeface="ＭＳ Ｐゴシック" panose="020B0600070205080204" pitchFamily="50" charset="-128"/>
              </a:rPr>
              <a:t>産業分類３部門就業者の割合（％）</a:t>
            </a:r>
            <a:endParaRPr lang="ja-JP" altLang="ja-JP" sz="1200" b="0">
              <a:solidFill>
                <a:schemeClr val="tx1"/>
              </a:solidFill>
              <a:effectLst/>
              <a:latin typeface="ＭＳ Ｐゴシック" panose="020B0600070205080204" pitchFamily="50" charset="-128"/>
              <a:ea typeface="ＭＳ Ｐゴシック" panose="020B0600070205080204" pitchFamily="50" charset="-128"/>
            </a:endParaRPr>
          </a:p>
        </c:rich>
      </c:tx>
      <c:layout>
        <c:manualLayout>
          <c:xMode val="edge"/>
          <c:yMode val="edge"/>
          <c:x val="0.37753777399446692"/>
          <c:y val="4.01546721451121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2867049726892249"/>
          <c:y val="0.13360274230054403"/>
          <c:w val="0.79823409019330949"/>
          <c:h val="0.82460653203508794"/>
        </c:manualLayout>
      </c:layout>
      <c:barChart>
        <c:barDir val="bar"/>
        <c:grouping val="stacked"/>
        <c:varyColors val="0"/>
        <c:ser>
          <c:idx val="2"/>
          <c:order val="2"/>
          <c:tx>
            <c:strRef>
              <c:f>表13!$O$3</c:f>
              <c:strCache>
                <c:ptCount val="1"/>
                <c:pt idx="0">
                  <c:v>第１次産業</c:v>
                </c:pt>
              </c:strCache>
            </c:strRef>
          </c:tx>
          <c:spPr>
            <a:pattFill prst="pct5">
              <a:fgClr>
                <a:schemeClr val="tx1"/>
              </a:fgClr>
              <a:bgClr>
                <a:schemeClr val="bg1"/>
              </a:bgClr>
            </a:pattFill>
            <a:ln>
              <a:solidFill>
                <a:schemeClr val="tx1"/>
              </a:solidFill>
            </a:ln>
            <a:effectLst/>
          </c:spPr>
          <c:invertIfNegative val="0"/>
          <c:dLbls>
            <c:dLbl>
              <c:idx val="0"/>
              <c:layout>
                <c:manualLayout>
                  <c:x val="-7.2072072072072073E-3"/>
                  <c:y val="-1.6043308728025023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4A3-4C4C-B52A-95971B1AA92E}"/>
                </c:ext>
              </c:extLst>
            </c:dLbl>
            <c:dLbl>
              <c:idx val="1"/>
              <c:layout>
                <c:manualLayout>
                  <c:x val="-7.207207207207223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4A3-4C4C-B52A-95971B1AA92E}"/>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ln>
                      <a:noFill/>
                    </a:ln>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表13!$L$4:$L$11</c:f>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f>表13!$O$4:$O$11</c:f>
              <c:numCache>
                <c:formatCode>0.0_ </c:formatCode>
                <c:ptCount val="8"/>
                <c:pt idx="0">
                  <c:v>2.9798606471318125</c:v>
                </c:pt>
                <c:pt idx="1">
                  <c:v>3.1372352676112754</c:v>
                </c:pt>
                <c:pt idx="2">
                  <c:v>4.5418453231697633</c:v>
                </c:pt>
                <c:pt idx="3">
                  <c:v>5.8176321330238085</c:v>
                </c:pt>
                <c:pt idx="4">
                  <c:v>8.0008413780887437</c:v>
                </c:pt>
                <c:pt idx="5">
                  <c:v>11.401862279636376</c:v>
                </c:pt>
                <c:pt idx="6">
                  <c:v>17.272131521212639</c:v>
                </c:pt>
                <c:pt idx="7">
                  <c:v>26.154201292705448</c:v>
                </c:pt>
              </c:numCache>
            </c:numRef>
          </c:val>
          <c:extLst>
            <c:ext xmlns:c16="http://schemas.microsoft.com/office/drawing/2014/chart" uri="{C3380CC4-5D6E-409C-BE32-E72D297353CC}">
              <c16:uniqueId val="{00000002-A4A3-4C4C-B52A-95971B1AA92E}"/>
            </c:ext>
          </c:extLst>
        </c:ser>
        <c:ser>
          <c:idx val="4"/>
          <c:order val="4"/>
          <c:tx>
            <c:strRef>
              <c:f>表13!$Q$3</c:f>
              <c:strCache>
                <c:ptCount val="1"/>
                <c:pt idx="0">
                  <c:v>第２次産業</c:v>
                </c:pt>
              </c:strCache>
            </c:strRef>
          </c:tx>
          <c:spPr>
            <a:pattFill prst="ltDnDiag">
              <a:fgClr>
                <a:schemeClr val="tx1"/>
              </a:fgClr>
              <a:bgClr>
                <a:schemeClr val="bg1"/>
              </a:bgClr>
            </a:pattFill>
            <a:ln>
              <a:solidFill>
                <a:schemeClr val="tx1"/>
              </a:solidFill>
            </a:ln>
            <a:effectLst/>
          </c:spPr>
          <c:invertIfNegative val="0"/>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表13!$L$4:$L$11</c:f>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f>表13!$Q$4:$Q$11</c:f>
              <c:numCache>
                <c:formatCode>0.0_ </c:formatCode>
                <c:ptCount val="8"/>
                <c:pt idx="0">
                  <c:v>19.482676338646559</c:v>
                </c:pt>
                <c:pt idx="1">
                  <c:v>17.291343313473188</c:v>
                </c:pt>
                <c:pt idx="2">
                  <c:v>18.854480969773967</c:v>
                </c:pt>
                <c:pt idx="3">
                  <c:v>21.778329644226098</c:v>
                </c:pt>
                <c:pt idx="4">
                  <c:v>23.198786644229919</c:v>
                </c:pt>
                <c:pt idx="5">
                  <c:v>24.766601646363156</c:v>
                </c:pt>
                <c:pt idx="6">
                  <c:v>23.185742371142833</c:v>
                </c:pt>
                <c:pt idx="7">
                  <c:v>21.680846853977048</c:v>
                </c:pt>
              </c:numCache>
            </c:numRef>
          </c:val>
          <c:extLst>
            <c:ext xmlns:c16="http://schemas.microsoft.com/office/drawing/2014/chart" uri="{C3380CC4-5D6E-409C-BE32-E72D297353CC}">
              <c16:uniqueId val="{00000004-A4A3-4C4C-B52A-95971B1AA92E}"/>
            </c:ext>
          </c:extLst>
        </c:ser>
        <c:ser>
          <c:idx val="6"/>
          <c:order val="6"/>
          <c:tx>
            <c:strRef>
              <c:f>表13!$S$3</c:f>
              <c:strCache>
                <c:ptCount val="1"/>
                <c:pt idx="0">
                  <c:v>第３次産業</c:v>
                </c:pt>
              </c:strCache>
            </c:strRef>
          </c:tx>
          <c:spPr>
            <a:pattFill prst="pct75">
              <a:fgClr>
                <a:schemeClr val="tx1"/>
              </a:fgClr>
              <a:bgClr>
                <a:schemeClr val="bg1"/>
              </a:bgClr>
            </a:pattFill>
            <a:ln>
              <a:solidFill>
                <a:schemeClr val="tx1"/>
              </a:solidFill>
            </a:ln>
            <a:effectLst/>
          </c:spPr>
          <c:invertIfNegative val="0"/>
          <c:dLbls>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表13!$L$4:$L$11</c:f>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f>表13!$S$4:$S$11</c:f>
              <c:numCache>
                <c:formatCode>0.0_ </c:formatCode>
                <c:ptCount val="8"/>
                <c:pt idx="0">
                  <c:v>71.379211606375875</c:v>
                </c:pt>
                <c:pt idx="1">
                  <c:v>69.283532769238477</c:v>
                </c:pt>
                <c:pt idx="2">
                  <c:v>72.629294372981846</c:v>
                </c:pt>
                <c:pt idx="3">
                  <c:v>70.152783026507578</c:v>
                </c:pt>
                <c:pt idx="4">
                  <c:v>68.091843060844923</c:v>
                </c:pt>
                <c:pt idx="5">
                  <c:v>63.54569209819293</c:v>
                </c:pt>
                <c:pt idx="6">
                  <c:v>59.376869817933155</c:v>
                </c:pt>
                <c:pt idx="7">
                  <c:v>52.047882865057382</c:v>
                </c:pt>
              </c:numCache>
            </c:numRef>
          </c:val>
          <c:extLst>
            <c:ext xmlns:c16="http://schemas.microsoft.com/office/drawing/2014/chart" uri="{C3380CC4-5D6E-409C-BE32-E72D297353CC}">
              <c16:uniqueId val="{00000006-A4A3-4C4C-B52A-95971B1AA92E}"/>
            </c:ext>
          </c:extLst>
        </c:ser>
        <c:ser>
          <c:idx val="8"/>
          <c:order val="8"/>
          <c:tx>
            <c:strRef>
              <c:f>表13!$U$3</c:f>
              <c:strCache>
                <c:ptCount val="1"/>
                <c:pt idx="0">
                  <c:v>産業分類不能</c:v>
                </c:pt>
              </c:strCache>
            </c:strRef>
          </c:tx>
          <c:spPr>
            <a:pattFill prst="smGrid">
              <a:fgClr>
                <a:schemeClr val="tx1"/>
              </a:fgClr>
              <a:bgClr>
                <a:schemeClr val="bg1"/>
              </a:bgClr>
            </a:pattFill>
            <a:ln>
              <a:solidFill>
                <a:schemeClr val="tx1"/>
              </a:solidFill>
            </a:ln>
            <a:effectLst/>
          </c:spPr>
          <c:invertIfNegative val="0"/>
          <c:dLbls>
            <c:dLbl>
              <c:idx val="0"/>
              <c:layout>
                <c:manualLayout>
                  <c:x val="4.285082193367018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4A3-4C4C-B52A-95971B1AA92E}"/>
                </c:ext>
              </c:extLst>
            </c:dLbl>
            <c:dLbl>
              <c:idx val="1"/>
              <c:layout>
                <c:manualLayout>
                  <c:x val="6.2036603532666525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4A3-4C4C-B52A-95971B1AA92E}"/>
                </c:ext>
              </c:extLst>
            </c:dLbl>
            <c:dLbl>
              <c:idx val="2"/>
              <c:layout>
                <c:manualLayout>
                  <c:x val="3.3549833297864796E-2"/>
                  <c:y val="-1.2902552310899929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4A3-4C4C-B52A-95971B1AA92E}"/>
                </c:ext>
              </c:extLst>
            </c:dLbl>
            <c:dLbl>
              <c:idx val="3"/>
              <c:layout>
                <c:manualLayout>
                  <c:x val="2.7706604242037313E-2"/>
                  <c:y val="-2.316774713340257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4A3-4C4C-B52A-95971B1AA92E}"/>
                </c:ext>
              </c:extLst>
            </c:dLbl>
            <c:dLbl>
              <c:idx val="4"/>
              <c:layout>
                <c:manualLayout>
                  <c:x val="1.8697595233028171E-2"/>
                  <c:y val="-4.375498380462676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4A3-4C4C-B52A-95971B1AA92E}"/>
                </c:ext>
              </c:extLst>
            </c:dLbl>
            <c:dLbl>
              <c:idx val="5"/>
              <c:layout>
                <c:manualLayout>
                  <c:x val="1.898957224941477E-2"/>
                  <c:y val="4.63337716296474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4A3-4C4C-B52A-95971B1AA92E}"/>
                </c:ext>
              </c:extLst>
            </c:dLbl>
            <c:dLbl>
              <c:idx val="6"/>
              <c:layout>
                <c:manualLayout>
                  <c:x val="1.6603816414840038E-2"/>
                  <c:y val="1.9298704077292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4A3-4C4C-B52A-95971B1AA92E}"/>
                </c:ext>
              </c:extLst>
            </c:dLbl>
            <c:dLbl>
              <c:idx val="7"/>
              <c:layout>
                <c:manualLayout>
                  <c:x val="1.6603816414840038E-2"/>
                  <c:y val="2.187749190231338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4A3-4C4C-B52A-95971B1AA92E}"/>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表13!$L$4:$L$11</c:f>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f>表13!$U$4:$U$11</c:f>
              <c:numCache>
                <c:formatCode>0.0_ </c:formatCode>
                <c:ptCount val="8"/>
                <c:pt idx="0">
                  <c:v>6.1582514078457571</c:v>
                </c:pt>
                <c:pt idx="1">
                  <c:v>10.287888649677065</c:v>
                </c:pt>
                <c:pt idx="2">
                  <c:v>3.9743793340744271</c:v>
                </c:pt>
                <c:pt idx="3">
                  <c:v>2.2512551962425094</c:v>
                </c:pt>
                <c:pt idx="4">
                  <c:v>0.70852891683641839</c:v>
                </c:pt>
                <c:pt idx="5">
                  <c:v>0.2858439758075399</c:v>
                </c:pt>
                <c:pt idx="6">
                  <c:v>0.16525628971137135</c:v>
                </c:pt>
                <c:pt idx="7">
                  <c:v>0.11706898826012399</c:v>
                </c:pt>
              </c:numCache>
            </c:numRef>
          </c:val>
          <c:extLst>
            <c:ext xmlns:c16="http://schemas.microsoft.com/office/drawing/2014/chart" uri="{C3380CC4-5D6E-409C-BE32-E72D297353CC}">
              <c16:uniqueId val="{00000008-A4A3-4C4C-B52A-95971B1AA92E}"/>
            </c:ext>
          </c:extLst>
        </c:ser>
        <c:dLbls>
          <c:dLblPos val="ctr"/>
          <c:showLegendKey val="0"/>
          <c:showVal val="1"/>
          <c:showCatName val="0"/>
          <c:showSerName val="0"/>
          <c:showPercent val="0"/>
          <c:showBubbleSize val="0"/>
        </c:dLbls>
        <c:gapWidth val="40"/>
        <c:overlap val="100"/>
        <c:axId val="697083496"/>
        <c:axId val="697081528"/>
        <c:extLst>
          <c:ext xmlns:c15="http://schemas.microsoft.com/office/drawing/2012/chart" uri="{02D57815-91ED-43cb-92C2-25804820EDAC}">
            <c15:filteredBarSeries>
              <c15:ser>
                <c:idx val="0"/>
                <c:order val="0"/>
                <c:tx>
                  <c:strRef>
                    <c:extLst>
                      <c:ext uri="{02D57815-91ED-43cb-92C2-25804820EDAC}">
                        <c15:formulaRef>
                          <c15:sqref>表13!$M$3</c15:sqref>
                        </c15:formulaRef>
                      </c:ext>
                    </c:extLst>
                    <c:strCache>
                      <c:ptCount val="1"/>
                      <c:pt idx="0">
                        <c:v>総     数</c:v>
                      </c:pt>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表13!$L$4:$L$11</c15:sqref>
                        </c15:formulaRef>
                      </c:ext>
                    </c:extLst>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extLst>
                      <c:ext uri="{02D57815-91ED-43cb-92C2-25804820EDAC}">
                        <c15:formulaRef>
                          <c15:sqref>表13!$M$4:$M$11</c15:sqref>
                        </c15:formulaRef>
                      </c:ext>
                    </c:extLst>
                    <c:numCache>
                      <c:formatCode>#,##0_);[Red]\(#,##0\)</c:formatCode>
                      <c:ptCount val="8"/>
                      <c:pt idx="0">
                        <c:v>104770</c:v>
                      </c:pt>
                      <c:pt idx="1">
                        <c:v>99865</c:v>
                      </c:pt>
                      <c:pt idx="2">
                        <c:v>94455</c:v>
                      </c:pt>
                      <c:pt idx="3">
                        <c:v>92615</c:v>
                      </c:pt>
                      <c:pt idx="4">
                        <c:v>90328</c:v>
                      </c:pt>
                      <c:pt idx="5">
                        <c:v>81513</c:v>
                      </c:pt>
                      <c:pt idx="6">
                        <c:v>70194</c:v>
                      </c:pt>
                      <c:pt idx="7">
                        <c:v>60648</c:v>
                      </c:pt>
                    </c:numCache>
                  </c:numRef>
                </c:val>
                <c:extLst>
                  <c:ext xmlns:c16="http://schemas.microsoft.com/office/drawing/2014/chart" uri="{C3380CC4-5D6E-409C-BE32-E72D297353CC}">
                    <c16:uniqueId val="{00000000-A4A3-4C4C-B52A-95971B1AA92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表13!$N$3</c15:sqref>
                        </c15:formulaRef>
                      </c:ext>
                    </c:extLst>
                    <c:strCache>
                      <c:ptCount val="1"/>
                    </c:strCache>
                  </c:strRef>
                </c:tx>
                <c:spPr>
                  <a:solidFill>
                    <a:schemeClr val="dk1">
                      <a:tint val="5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表13!$L$4:$L$11</c15:sqref>
                        </c15:formulaRef>
                      </c:ext>
                    </c:extLst>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extLst xmlns:c15="http://schemas.microsoft.com/office/drawing/2012/chart">
                      <c:ext xmlns:c15="http://schemas.microsoft.com/office/drawing/2012/chart" uri="{02D57815-91ED-43cb-92C2-25804820EDAC}">
                        <c15:formulaRef>
                          <c15:sqref>表13!$N$4:$N$11</c15:sqref>
                        </c15:formulaRef>
                      </c:ext>
                    </c:extLst>
                    <c:numCache>
                      <c:formatCode>#,##0_);[Red]\(#,##0\)</c:formatCode>
                      <c:ptCount val="8"/>
                      <c:pt idx="0">
                        <c:v>3122</c:v>
                      </c:pt>
                      <c:pt idx="1">
                        <c:v>3133</c:v>
                      </c:pt>
                      <c:pt idx="2">
                        <c:v>4290</c:v>
                      </c:pt>
                      <c:pt idx="3">
                        <c:v>5388</c:v>
                      </c:pt>
                      <c:pt idx="4">
                        <c:v>7227</c:v>
                      </c:pt>
                      <c:pt idx="5">
                        <c:v>9294</c:v>
                      </c:pt>
                      <c:pt idx="6">
                        <c:v>12124</c:v>
                      </c:pt>
                      <c:pt idx="7">
                        <c:v>15862</c:v>
                      </c:pt>
                    </c:numCache>
                  </c:numRef>
                </c:val>
                <c:extLst xmlns:c15="http://schemas.microsoft.com/office/drawing/2012/chart">
                  <c:ext xmlns:c16="http://schemas.microsoft.com/office/drawing/2014/chart" uri="{C3380CC4-5D6E-409C-BE32-E72D297353CC}">
                    <c16:uniqueId val="{00000001-A4A3-4C4C-B52A-95971B1AA92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表13!$P$3</c15:sqref>
                        </c15:formulaRef>
                      </c:ext>
                    </c:extLst>
                    <c:strCache>
                      <c:ptCount val="1"/>
                    </c:strCache>
                  </c:strRef>
                </c:tx>
                <c:spPr>
                  <a:solidFill>
                    <a:schemeClr val="dk1">
                      <a:tint val="9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表13!$L$4:$L$11</c15:sqref>
                        </c15:formulaRef>
                      </c:ext>
                    </c:extLst>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extLst xmlns:c15="http://schemas.microsoft.com/office/drawing/2012/chart">
                      <c:ext xmlns:c15="http://schemas.microsoft.com/office/drawing/2012/chart" uri="{02D57815-91ED-43cb-92C2-25804820EDAC}">
                        <c15:formulaRef>
                          <c15:sqref>表13!$P$4:$P$11</c15:sqref>
                        </c15:formulaRef>
                      </c:ext>
                    </c:extLst>
                    <c:numCache>
                      <c:formatCode>#,##0_);[Red]\(#,##0\)</c:formatCode>
                      <c:ptCount val="8"/>
                      <c:pt idx="0">
                        <c:v>20412</c:v>
                      </c:pt>
                      <c:pt idx="1">
                        <c:v>17268</c:v>
                      </c:pt>
                      <c:pt idx="2">
                        <c:v>17809</c:v>
                      </c:pt>
                      <c:pt idx="3">
                        <c:v>20170</c:v>
                      </c:pt>
                      <c:pt idx="4">
                        <c:v>20955</c:v>
                      </c:pt>
                      <c:pt idx="5">
                        <c:v>20188</c:v>
                      </c:pt>
                      <c:pt idx="6">
                        <c:v>16275</c:v>
                      </c:pt>
                      <c:pt idx="7">
                        <c:v>13149</c:v>
                      </c:pt>
                    </c:numCache>
                  </c:numRef>
                </c:val>
                <c:extLst xmlns:c15="http://schemas.microsoft.com/office/drawing/2012/chart">
                  <c:ext xmlns:c16="http://schemas.microsoft.com/office/drawing/2014/chart" uri="{C3380CC4-5D6E-409C-BE32-E72D297353CC}">
                    <c16:uniqueId val="{00000003-A4A3-4C4C-B52A-95971B1AA92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表13!$R$3</c15:sqref>
                        </c15:formulaRef>
                      </c:ext>
                    </c:extLst>
                    <c:strCache>
                      <c:ptCount val="1"/>
                    </c:strCache>
                  </c:strRef>
                </c:tx>
                <c:spPr>
                  <a:solidFill>
                    <a:schemeClr val="dk1">
                      <a:tint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表13!$L$4:$L$11</c15:sqref>
                        </c15:formulaRef>
                      </c:ext>
                    </c:extLst>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extLst xmlns:c15="http://schemas.microsoft.com/office/drawing/2012/chart">
                      <c:ext xmlns:c15="http://schemas.microsoft.com/office/drawing/2012/chart" uri="{02D57815-91ED-43cb-92C2-25804820EDAC}">
                        <c15:formulaRef>
                          <c15:sqref>表13!$R$4:$R$11</c15:sqref>
                        </c15:formulaRef>
                      </c:ext>
                    </c:extLst>
                    <c:numCache>
                      <c:formatCode>#,##0_);[Red]\(#,##0\)</c:formatCode>
                      <c:ptCount val="8"/>
                      <c:pt idx="0">
                        <c:v>74784</c:v>
                      </c:pt>
                      <c:pt idx="1">
                        <c:v>69190</c:v>
                      </c:pt>
                      <c:pt idx="2">
                        <c:v>68602</c:v>
                      </c:pt>
                      <c:pt idx="3">
                        <c:v>64972</c:v>
                      </c:pt>
                      <c:pt idx="4">
                        <c:v>61506</c:v>
                      </c:pt>
                      <c:pt idx="5">
                        <c:v>51798</c:v>
                      </c:pt>
                      <c:pt idx="6">
                        <c:v>41679</c:v>
                      </c:pt>
                      <c:pt idx="7">
                        <c:v>31566</c:v>
                      </c:pt>
                    </c:numCache>
                  </c:numRef>
                </c:val>
                <c:extLst xmlns:c15="http://schemas.microsoft.com/office/drawing/2012/chart">
                  <c:ext xmlns:c16="http://schemas.microsoft.com/office/drawing/2014/chart" uri="{C3380CC4-5D6E-409C-BE32-E72D297353CC}">
                    <c16:uniqueId val="{00000005-A4A3-4C4C-B52A-95971B1AA92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表13!$T$3</c15:sqref>
                        </c15:formulaRef>
                      </c:ext>
                    </c:extLst>
                    <c:strCache>
                      <c:ptCount val="1"/>
                    </c:strCache>
                  </c:strRef>
                </c:tx>
                <c:spPr>
                  <a:solidFill>
                    <a:schemeClr val="dk1">
                      <a:tint val="885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表13!$L$4:$L$11</c15:sqref>
                        </c15:formulaRef>
                      </c:ext>
                    </c:extLst>
                    <c:strCache>
                      <c:ptCount val="8"/>
                      <c:pt idx="0">
                        <c:v>平成２７年</c:v>
                      </c:pt>
                      <c:pt idx="1">
                        <c:v>平成２２年</c:v>
                      </c:pt>
                      <c:pt idx="2">
                        <c:v>平成１７年</c:v>
                      </c:pt>
                      <c:pt idx="3">
                        <c:v>平成１２年</c:v>
                      </c:pt>
                      <c:pt idx="4">
                        <c:v>平成　７年</c:v>
                      </c:pt>
                      <c:pt idx="5">
                        <c:v>平成　２年</c:v>
                      </c:pt>
                      <c:pt idx="6">
                        <c:v>昭和６０年</c:v>
                      </c:pt>
                      <c:pt idx="7">
                        <c:v>昭和５５年</c:v>
                      </c:pt>
                    </c:strCache>
                  </c:strRef>
                </c:cat>
                <c:val>
                  <c:numRef>
                    <c:extLst xmlns:c15="http://schemas.microsoft.com/office/drawing/2012/chart">
                      <c:ext xmlns:c15="http://schemas.microsoft.com/office/drawing/2012/chart" uri="{02D57815-91ED-43cb-92C2-25804820EDAC}">
                        <c15:formulaRef>
                          <c15:sqref>表13!$T$4:$T$11</c15:sqref>
                        </c15:formulaRef>
                      </c:ext>
                    </c:extLst>
                    <c:numCache>
                      <c:formatCode>#,##0;[Red]#,##0</c:formatCode>
                      <c:ptCount val="8"/>
                      <c:pt idx="0">
                        <c:v>6452</c:v>
                      </c:pt>
                      <c:pt idx="1">
                        <c:v>10274</c:v>
                      </c:pt>
                      <c:pt idx="2">
                        <c:v>3754</c:v>
                      </c:pt>
                      <c:pt idx="3">
                        <c:v>2085</c:v>
                      </c:pt>
                      <c:pt idx="4">
                        <c:v>640</c:v>
                      </c:pt>
                      <c:pt idx="5">
                        <c:v>233</c:v>
                      </c:pt>
                      <c:pt idx="6">
                        <c:v>116</c:v>
                      </c:pt>
                      <c:pt idx="7">
                        <c:v>71</c:v>
                      </c:pt>
                    </c:numCache>
                  </c:numRef>
                </c:val>
                <c:extLst xmlns:c15="http://schemas.microsoft.com/office/drawing/2012/chart">
                  <c:ext xmlns:c16="http://schemas.microsoft.com/office/drawing/2014/chart" uri="{C3380CC4-5D6E-409C-BE32-E72D297353CC}">
                    <c16:uniqueId val="{00000007-A4A3-4C4C-B52A-95971B1AA92E}"/>
                  </c:ext>
                </c:extLst>
              </c15:ser>
            </c15:filteredBarSeries>
          </c:ext>
        </c:extLst>
      </c:barChart>
      <c:catAx>
        <c:axId val="697083496"/>
        <c:scaling>
          <c:orientation val="minMax"/>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97081528"/>
        <c:crosses val="autoZero"/>
        <c:auto val="1"/>
        <c:lblAlgn val="ctr"/>
        <c:lblOffset val="100"/>
        <c:noMultiLvlLbl val="0"/>
      </c:catAx>
      <c:valAx>
        <c:axId val="697081528"/>
        <c:scaling>
          <c:orientation val="minMax"/>
          <c:max val="100"/>
        </c:scaling>
        <c:delete val="1"/>
        <c:axPos val="b"/>
        <c:numFmt formatCode="0.0_ " sourceLinked="1"/>
        <c:majorTickMark val="in"/>
        <c:minorTickMark val="none"/>
        <c:tickLblPos val="nextTo"/>
        <c:crossAx val="697083496"/>
        <c:crosses val="autoZero"/>
        <c:crossBetween val="between"/>
        <c:majorUnit val="20"/>
      </c:valAx>
      <c:spPr>
        <a:noFill/>
        <a:ln>
          <a:noFill/>
        </a:ln>
        <a:effectLst/>
      </c:spPr>
    </c:plotArea>
    <c:legend>
      <c:legendPos val="b"/>
      <c:layout>
        <c:manualLayout>
          <c:xMode val="edge"/>
          <c:yMode val="edge"/>
          <c:x val="0.20528396112648081"/>
          <c:y val="9.555967878329448E-2"/>
          <c:w val="0.66661048450024829"/>
          <c:h val="3.2734420795443343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0" i="0" u="none" strike="noStrike" baseline="0">
                <a:solidFill>
                  <a:srgbClr val="000000"/>
                </a:solidFill>
                <a:latin typeface="ＭＳ Ｐゴシック"/>
                <a:ea typeface="ＭＳ Ｐゴシック"/>
                <a:cs typeface="ＭＳ Ｐゴシック"/>
              </a:defRPr>
            </a:pPr>
            <a:r>
              <a:rPr lang="ja-JP" altLang="en-US"/>
              <a:t>火災件数の推移</a:t>
            </a:r>
          </a:p>
        </c:rich>
      </c:tx>
      <c:layout>
        <c:manualLayout>
          <c:xMode val="edge"/>
          <c:yMode val="edge"/>
          <c:x val="0.37722165161981863"/>
          <c:y val="5.0214340240159694E-2"/>
        </c:manualLayout>
      </c:layout>
      <c:overlay val="0"/>
      <c:spPr>
        <a:noFill/>
        <a:ln w="25400">
          <a:noFill/>
        </a:ln>
      </c:spPr>
    </c:title>
    <c:autoTitleDeleted val="0"/>
    <c:plotArea>
      <c:layout>
        <c:manualLayout>
          <c:layoutTarget val="inner"/>
          <c:xMode val="edge"/>
          <c:yMode val="edge"/>
          <c:x val="4.5240995082965522E-2"/>
          <c:y val="0.16186265833131339"/>
          <c:w val="0.87205269600315138"/>
          <c:h val="0.5491075404790815"/>
        </c:manualLayout>
      </c:layout>
      <c:lineChart>
        <c:grouping val="standard"/>
        <c:varyColors val="0"/>
        <c:ser>
          <c:idx val="0"/>
          <c:order val="0"/>
          <c:spPr>
            <a:ln w="12700">
              <a:solidFill>
                <a:srgbClr val="000000"/>
              </a:solidFill>
              <a:prstDash val="solid"/>
            </a:ln>
          </c:spPr>
          <c:marker>
            <c:symbol val="square"/>
            <c:size val="5"/>
            <c:spPr>
              <a:solidFill>
                <a:srgbClr val="000000"/>
              </a:solidFill>
              <a:ln>
                <a:solidFill>
                  <a:srgbClr val="000000"/>
                </a:solidFill>
                <a:prstDash val="solid"/>
              </a:ln>
            </c:spPr>
          </c:marker>
          <c:cat>
            <c:strLit>
              <c:ptCount val="25"/>
              <c:pt idx="0">
                <c:v>平成１０年</c:v>
              </c:pt>
              <c:pt idx="1">
                <c:v>平成１１年</c:v>
              </c:pt>
              <c:pt idx="2">
                <c:v>平成１２年</c:v>
              </c:pt>
              <c:pt idx="3">
                <c:v>平成１３年</c:v>
              </c:pt>
              <c:pt idx="4">
                <c:v>平成１４年</c:v>
              </c:pt>
              <c:pt idx="5">
                <c:v>平成１５年</c:v>
              </c:pt>
              <c:pt idx="6">
                <c:v>平成１６年</c:v>
              </c:pt>
              <c:pt idx="7">
                <c:v>平成１７年</c:v>
              </c:pt>
              <c:pt idx="8">
                <c:v>平成１８年</c:v>
              </c:pt>
              <c:pt idx="9">
                <c:v>平成１９年</c:v>
              </c:pt>
              <c:pt idx="10">
                <c:v>平成２０年</c:v>
              </c:pt>
              <c:pt idx="11">
                <c:v>平成２１年</c:v>
              </c:pt>
              <c:pt idx="12">
                <c:v>平成２２年</c:v>
              </c:pt>
              <c:pt idx="13">
                <c:v>平成２３年</c:v>
              </c:pt>
              <c:pt idx="14">
                <c:v>平成２４年</c:v>
              </c:pt>
              <c:pt idx="15">
                <c:v>平成２５年</c:v>
              </c:pt>
              <c:pt idx="16">
                <c:v>平成２６年</c:v>
              </c:pt>
              <c:pt idx="17">
                <c:v>平成２７年</c:v>
              </c:pt>
              <c:pt idx="18">
                <c:v>平成２８年</c:v>
              </c:pt>
              <c:pt idx="19">
                <c:v>平成２９年</c:v>
              </c:pt>
              <c:pt idx="20">
                <c:v>平成３０年</c:v>
              </c:pt>
              <c:pt idx="21">
                <c:v>令和 元年</c:v>
              </c:pt>
              <c:pt idx="22">
                <c:v>令和　２年</c:v>
              </c:pt>
              <c:pt idx="23">
                <c:v>令和　３年</c:v>
              </c:pt>
              <c:pt idx="24">
                <c:v>令和　４年</c:v>
              </c:pt>
            </c:strLit>
          </c:cat>
          <c:val>
            <c:numLit>
              <c:formatCode>General</c:formatCode>
              <c:ptCount val="25"/>
              <c:pt idx="0">
                <c:v>107</c:v>
              </c:pt>
              <c:pt idx="1">
                <c:v>137</c:v>
              </c:pt>
              <c:pt idx="2">
                <c:v>164</c:v>
              </c:pt>
              <c:pt idx="3">
                <c:v>127</c:v>
              </c:pt>
              <c:pt idx="4">
                <c:v>139</c:v>
              </c:pt>
              <c:pt idx="5">
                <c:v>100</c:v>
              </c:pt>
              <c:pt idx="6">
                <c:v>129</c:v>
              </c:pt>
              <c:pt idx="7">
                <c:v>108</c:v>
              </c:pt>
              <c:pt idx="8">
                <c:v>83</c:v>
              </c:pt>
              <c:pt idx="9">
                <c:v>104</c:v>
              </c:pt>
              <c:pt idx="10">
                <c:v>86</c:v>
              </c:pt>
              <c:pt idx="11">
                <c:v>133</c:v>
              </c:pt>
              <c:pt idx="12">
                <c:v>67</c:v>
              </c:pt>
              <c:pt idx="13">
                <c:v>79</c:v>
              </c:pt>
              <c:pt idx="14">
                <c:v>100</c:v>
              </c:pt>
              <c:pt idx="15">
                <c:v>82</c:v>
              </c:pt>
              <c:pt idx="16">
                <c:v>114</c:v>
              </c:pt>
              <c:pt idx="17">
                <c:v>78</c:v>
              </c:pt>
              <c:pt idx="18">
                <c:v>65</c:v>
              </c:pt>
              <c:pt idx="19">
                <c:v>74</c:v>
              </c:pt>
              <c:pt idx="20">
                <c:v>76</c:v>
              </c:pt>
              <c:pt idx="21">
                <c:v>66</c:v>
              </c:pt>
              <c:pt idx="22">
                <c:v>63</c:v>
              </c:pt>
              <c:pt idx="23">
                <c:v>84</c:v>
              </c:pt>
              <c:pt idx="24">
                <c:v>62</c:v>
              </c:pt>
            </c:numLit>
          </c:val>
          <c:smooth val="0"/>
          <c:extLst>
            <c:ext xmlns:c16="http://schemas.microsoft.com/office/drawing/2014/chart" uri="{C3380CC4-5D6E-409C-BE32-E72D297353CC}">
              <c16:uniqueId val="{00000000-3FDA-42D5-96B3-0CB0F637F716}"/>
            </c:ext>
          </c:extLst>
        </c:ser>
        <c:dLbls>
          <c:showLegendKey val="0"/>
          <c:showVal val="0"/>
          <c:showCatName val="0"/>
          <c:showSerName val="0"/>
          <c:showPercent val="0"/>
          <c:showBubbleSize val="0"/>
        </c:dLbls>
        <c:marker val="1"/>
        <c:smooth val="0"/>
        <c:axId val="338353496"/>
        <c:axId val="338353880"/>
      </c:lineChart>
      <c:catAx>
        <c:axId val="3383534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900" b="0" i="0" u="none" strike="noStrike" baseline="0">
                <a:solidFill>
                  <a:srgbClr val="000000"/>
                </a:solidFill>
                <a:latin typeface="ＭＳ Ｐゴシック"/>
                <a:ea typeface="ＭＳ Ｐゴシック"/>
                <a:cs typeface="ＭＳ Ｐゴシック"/>
              </a:defRPr>
            </a:pPr>
            <a:endParaRPr lang="ja-JP"/>
          </a:p>
        </c:txPr>
        <c:crossAx val="338353880"/>
        <c:crossesAt val="0"/>
        <c:auto val="1"/>
        <c:lblAlgn val="ctr"/>
        <c:lblOffset val="100"/>
        <c:tickLblSkip val="1"/>
        <c:tickMarkSkip val="1"/>
        <c:noMultiLvlLbl val="0"/>
      </c:catAx>
      <c:valAx>
        <c:axId val="338353880"/>
        <c:scaling>
          <c:orientation val="minMax"/>
        </c:scaling>
        <c:delete val="0"/>
        <c:axPos val="l"/>
        <c:majorGridlines>
          <c:spPr>
            <a:ln w="3175">
              <a:solidFill>
                <a:srgbClr val="000000"/>
              </a:solidFill>
              <a:prstDash val="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925" b="0" i="0" u="none" strike="noStrike" baseline="0">
                    <a:solidFill>
                      <a:srgbClr val="000000"/>
                    </a:solidFill>
                    <a:latin typeface="ＭＳ Ｐゴシック"/>
                    <a:ea typeface="ＭＳ Ｐゴシック"/>
                  </a:rPr>
                  <a:t>(件)</a:t>
                </a:r>
              </a:p>
            </c:rich>
          </c:tx>
          <c:layout>
            <c:manualLayout>
              <c:xMode val="edge"/>
              <c:yMode val="edge"/>
              <c:x val="1.0534776902887139E-2"/>
              <c:y val="7.8848823142390223E-2"/>
            </c:manualLayout>
          </c:layout>
          <c:overlay val="0"/>
          <c:spPr>
            <a:noFill/>
            <a:ln w="25400">
              <a:noFill/>
            </a:ln>
          </c:spPr>
        </c:title>
        <c:numFmt formatCode="General" sourceLinked="0"/>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38353496"/>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a:pPr>
            <a:r>
              <a:rPr lang="ja-JP" altLang="en-US">
                <a:latin typeface="+mj-ea"/>
                <a:ea typeface="+mj-ea"/>
              </a:rPr>
              <a:t>令和４年（</a:t>
            </a:r>
            <a:r>
              <a:rPr lang="en-US" altLang="ja-JP">
                <a:latin typeface="+mj-ea"/>
                <a:ea typeface="+mj-ea"/>
              </a:rPr>
              <a:t>2022</a:t>
            </a:r>
            <a:r>
              <a:rPr lang="ja-JP" altLang="en-US">
                <a:latin typeface="+mj-ea"/>
                <a:ea typeface="+mj-ea"/>
              </a:rPr>
              <a:t>年）中の出火原因 件数</a:t>
            </a:r>
          </a:p>
        </c:rich>
      </c:tx>
      <c:overlay val="0"/>
    </c:title>
    <c:autoTitleDeleted val="0"/>
    <c:plotArea>
      <c:layout/>
      <c:barChart>
        <c:barDir val="col"/>
        <c:grouping val="clustered"/>
        <c:varyColors val="0"/>
        <c:ser>
          <c:idx val="0"/>
          <c:order val="0"/>
          <c:tx>
            <c:v>件数</c:v>
          </c:tx>
          <c:spPr>
            <a:pattFill prst="pct40">
              <a:fgClr>
                <a:schemeClr val="tx1"/>
              </a:fgClr>
              <a:bgClr>
                <a:schemeClr val="bg1"/>
              </a:bgClr>
            </a:pattFill>
            <a:ln>
              <a:solidFill>
                <a:schemeClr val="tx1"/>
              </a:solidFill>
            </a:ln>
          </c:spPr>
          <c:invertIfNegative val="0"/>
          <c:dLbls>
            <c:spPr>
              <a:noFill/>
              <a:ln>
                <a:noFill/>
              </a:ln>
              <a:effectLst/>
            </c:spPr>
            <c:txPr>
              <a:bodyPr wrap="square" lIns="38100" tIns="19050" rIns="38100" bIns="19050" anchor="ctr">
                <a:spAutoFit/>
              </a:bodyPr>
              <a:lstStyle/>
              <a:p>
                <a:pPr>
                  <a:defRPr sz="11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9"/>
              <c:pt idx="0">
                <c:v>放火及び放火の疑い</c:v>
              </c:pt>
              <c:pt idx="1">
                <c:v>たばこ</c:v>
              </c:pt>
              <c:pt idx="2">
                <c:v>電気機器</c:v>
              </c:pt>
              <c:pt idx="3">
                <c:v>たき火</c:v>
              </c:pt>
              <c:pt idx="4">
                <c:v>ストーブ</c:v>
              </c:pt>
              <c:pt idx="5">
                <c:v>電気配線</c:v>
              </c:pt>
              <c:pt idx="6">
                <c:v>炉</c:v>
              </c:pt>
              <c:pt idx="7">
                <c:v>その他</c:v>
              </c:pt>
              <c:pt idx="8">
                <c:v>不明</c:v>
              </c:pt>
            </c:strLit>
          </c:cat>
          <c:val>
            <c:numLit>
              <c:formatCode>General</c:formatCode>
              <c:ptCount val="9"/>
              <c:pt idx="0">
                <c:v>20</c:v>
              </c:pt>
              <c:pt idx="1">
                <c:v>7</c:v>
              </c:pt>
              <c:pt idx="2">
                <c:v>6</c:v>
              </c:pt>
              <c:pt idx="3">
                <c:v>5</c:v>
              </c:pt>
              <c:pt idx="4">
                <c:v>4</c:v>
              </c:pt>
              <c:pt idx="5">
                <c:v>2</c:v>
              </c:pt>
              <c:pt idx="6">
                <c:v>2</c:v>
              </c:pt>
              <c:pt idx="7">
                <c:v>15</c:v>
              </c:pt>
              <c:pt idx="8">
                <c:v>1</c:v>
              </c:pt>
            </c:numLit>
          </c:val>
          <c:extLst>
            <c:ext xmlns:c16="http://schemas.microsoft.com/office/drawing/2014/chart" uri="{C3380CC4-5D6E-409C-BE32-E72D297353CC}">
              <c16:uniqueId val="{00000000-9724-4D89-918A-7A33585AE8B4}"/>
            </c:ext>
          </c:extLst>
        </c:ser>
        <c:dLbls>
          <c:showLegendKey val="0"/>
          <c:showVal val="0"/>
          <c:showCatName val="0"/>
          <c:showSerName val="0"/>
          <c:showPercent val="0"/>
          <c:showBubbleSize val="0"/>
        </c:dLbls>
        <c:gapWidth val="50"/>
        <c:axId val="338130192"/>
        <c:axId val="338130576"/>
      </c:barChart>
      <c:catAx>
        <c:axId val="338130192"/>
        <c:scaling>
          <c:orientation val="minMax"/>
        </c:scaling>
        <c:delete val="0"/>
        <c:axPos val="b"/>
        <c:numFmt formatCode="General" sourceLinked="1"/>
        <c:majorTickMark val="none"/>
        <c:minorTickMark val="none"/>
        <c:tickLblPos val="nextTo"/>
        <c:txPr>
          <a:bodyPr rot="0" vert="wordArtVertRtl"/>
          <a:lstStyle/>
          <a:p>
            <a:pPr>
              <a:defRPr sz="1000"/>
            </a:pPr>
            <a:endParaRPr lang="ja-JP"/>
          </a:p>
        </c:txPr>
        <c:crossAx val="338130576"/>
        <c:crosses val="autoZero"/>
        <c:auto val="1"/>
        <c:lblAlgn val="ctr"/>
        <c:lblOffset val="100"/>
        <c:noMultiLvlLbl val="0"/>
      </c:catAx>
      <c:valAx>
        <c:axId val="338130576"/>
        <c:scaling>
          <c:orientation val="minMax"/>
        </c:scaling>
        <c:delete val="1"/>
        <c:axPos val="l"/>
        <c:numFmt formatCode="General" sourceLinked="1"/>
        <c:majorTickMark val="none"/>
        <c:minorTickMark val="none"/>
        <c:tickLblPos val="nextTo"/>
        <c:crossAx val="338130192"/>
        <c:crosses val="autoZero"/>
        <c:crossBetween val="between"/>
      </c:valAx>
    </c:plotArea>
    <c:plotVisOnly val="1"/>
    <c:dispBlanksAs val="gap"/>
    <c:showDLblsOverMax val="0"/>
  </c:chart>
  <c:spPr>
    <a:ln>
      <a:noFill/>
    </a:ln>
  </c:spPr>
  <c:txPr>
    <a:bodyPr/>
    <a:lstStyle/>
    <a:p>
      <a:pPr>
        <a:defRPr sz="800"/>
      </a:pPr>
      <a:endParaRPr lang="ja-JP"/>
    </a:p>
  </c:txPr>
  <c:printSettings>
    <c:headerFooter/>
    <c:pageMargins b="0.75000000000000022" l="0.70000000000000018" r="0.70000000000000018" t="0.75000000000000022" header="0.3000000000000001" footer="0.3000000000000001"/>
    <c:pageSetup paperSize="8"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ja-JP" altLang="en-US" sz="1200">
                <a:solidFill>
                  <a:sysClr val="windowText" lastClr="000000"/>
                </a:solidFill>
              </a:rPr>
              <a:t>救急出場件数と搬送人員の推移</a:t>
            </a:r>
            <a:endParaRPr lang="en-US" altLang="ja-JP" sz="1200">
              <a:solidFill>
                <a:sysClr val="windowText" lastClr="000000"/>
              </a:solidFill>
            </a:endParaRPr>
          </a:p>
        </c:rich>
      </c:tx>
      <c:layout>
        <c:manualLayout>
          <c:xMode val="edge"/>
          <c:yMode val="edge"/>
          <c:x val="0.13296786135594196"/>
          <c:y val="6.4412401669650598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5.6669384049283733E-2"/>
          <c:y val="5.5364650498329317E-2"/>
          <c:w val="0.91306370503930623"/>
          <c:h val="0.64263238777280163"/>
        </c:manualLayout>
      </c:layout>
      <c:barChart>
        <c:barDir val="col"/>
        <c:grouping val="clustered"/>
        <c:varyColors val="0"/>
        <c:ser>
          <c:idx val="1"/>
          <c:order val="1"/>
          <c:tx>
            <c:v>  搬送人員</c:v>
          </c:tx>
          <c:spPr>
            <a:solidFill>
              <a:schemeClr val="dk1">
                <a:tint val="55000"/>
              </a:schemeClr>
            </a:solidFill>
            <a:ln>
              <a:noFill/>
            </a:ln>
            <a:effectLst/>
          </c:spPr>
          <c:invertIfNegative val="0"/>
          <c:val>
            <c:numLit>
              <c:formatCode>General</c:formatCode>
              <c:ptCount val="27"/>
              <c:pt idx="0">
                <c:v>3966</c:v>
              </c:pt>
              <c:pt idx="1">
                <c:v>4096</c:v>
              </c:pt>
              <c:pt idx="2">
                <c:v>4292</c:v>
              </c:pt>
              <c:pt idx="3">
                <c:v>4384</c:v>
              </c:pt>
              <c:pt idx="4">
                <c:v>4935</c:v>
              </c:pt>
              <c:pt idx="5">
                <c:v>5218</c:v>
              </c:pt>
              <c:pt idx="6">
                <c:v>5319</c:v>
              </c:pt>
              <c:pt idx="7">
                <c:v>5565</c:v>
              </c:pt>
              <c:pt idx="8">
                <c:v>6183</c:v>
              </c:pt>
              <c:pt idx="9">
                <c:v>6552</c:v>
              </c:pt>
              <c:pt idx="10">
                <c:v>6735</c:v>
              </c:pt>
              <c:pt idx="11">
                <c:v>6571</c:v>
              </c:pt>
              <c:pt idx="12">
                <c:v>6540</c:v>
              </c:pt>
              <c:pt idx="13">
                <c:v>6540</c:v>
              </c:pt>
              <c:pt idx="14">
                <c:v>6950</c:v>
              </c:pt>
              <c:pt idx="15">
                <c:v>7528</c:v>
              </c:pt>
              <c:pt idx="16">
                <c:v>7709</c:v>
              </c:pt>
              <c:pt idx="17">
                <c:v>7658</c:v>
              </c:pt>
              <c:pt idx="18">
                <c:v>7578</c:v>
              </c:pt>
              <c:pt idx="19">
                <c:v>7910</c:v>
              </c:pt>
              <c:pt idx="20">
                <c:v>8266</c:v>
              </c:pt>
              <c:pt idx="21">
                <c:v>8475</c:v>
              </c:pt>
              <c:pt idx="22">
                <c:v>8856</c:v>
              </c:pt>
              <c:pt idx="23">
                <c:v>8906</c:v>
              </c:pt>
              <c:pt idx="24">
                <c:v>7478</c:v>
              </c:pt>
              <c:pt idx="25">
                <c:v>8290</c:v>
              </c:pt>
              <c:pt idx="26">
                <c:v>9813</c:v>
              </c:pt>
            </c:numLit>
          </c:val>
          <c:extLst>
            <c:ext xmlns:c16="http://schemas.microsoft.com/office/drawing/2014/chart" uri="{C3380CC4-5D6E-409C-BE32-E72D297353CC}">
              <c16:uniqueId val="{00000000-CA20-45C8-AA7B-1E1AE2BAD284}"/>
            </c:ext>
          </c:extLst>
        </c:ser>
        <c:dLbls>
          <c:showLegendKey val="0"/>
          <c:showVal val="0"/>
          <c:showCatName val="0"/>
          <c:showSerName val="0"/>
          <c:showPercent val="0"/>
          <c:showBubbleSize val="0"/>
        </c:dLbls>
        <c:gapWidth val="150"/>
        <c:axId val="598495520"/>
        <c:axId val="598500112"/>
      </c:barChart>
      <c:lineChart>
        <c:grouping val="standard"/>
        <c:varyColors val="0"/>
        <c:ser>
          <c:idx val="0"/>
          <c:order val="0"/>
          <c:spPr>
            <a:ln w="28575"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cat>
            <c:strLit>
              <c:ptCount val="27"/>
              <c:pt idx="0">
                <c:v>平成　８年</c:v>
              </c:pt>
              <c:pt idx="1">
                <c:v>平成　９年</c:v>
              </c:pt>
              <c:pt idx="2">
                <c:v>平成１０年</c:v>
              </c:pt>
              <c:pt idx="3">
                <c:v>平成１１年</c:v>
              </c:pt>
              <c:pt idx="4">
                <c:v>平成１２年</c:v>
              </c:pt>
              <c:pt idx="5">
                <c:v>平成１３年</c:v>
              </c:pt>
              <c:pt idx="6">
                <c:v>平成１４年</c:v>
              </c:pt>
              <c:pt idx="7">
                <c:v>平成１５年</c:v>
              </c:pt>
              <c:pt idx="8">
                <c:v>平成１６年</c:v>
              </c:pt>
              <c:pt idx="9">
                <c:v>平成１７年</c:v>
              </c:pt>
              <c:pt idx="10">
                <c:v>平成１８年</c:v>
              </c:pt>
              <c:pt idx="11">
                <c:v>平成１９年</c:v>
              </c:pt>
              <c:pt idx="12">
                <c:v>平成２０年</c:v>
              </c:pt>
              <c:pt idx="13">
                <c:v>平成２１年</c:v>
              </c:pt>
              <c:pt idx="14">
                <c:v>平成２２年</c:v>
              </c:pt>
              <c:pt idx="15">
                <c:v>平成２３年</c:v>
              </c:pt>
              <c:pt idx="16">
                <c:v>平成２４年</c:v>
              </c:pt>
              <c:pt idx="17">
                <c:v>平成２５年</c:v>
              </c:pt>
              <c:pt idx="18">
                <c:v>平成２６年</c:v>
              </c:pt>
              <c:pt idx="19">
                <c:v>平成２７年</c:v>
              </c:pt>
              <c:pt idx="20">
                <c:v>平成２８年</c:v>
              </c:pt>
              <c:pt idx="21">
                <c:v>平成２９年</c:v>
              </c:pt>
              <c:pt idx="22">
                <c:v>平成３０年</c:v>
              </c:pt>
              <c:pt idx="23">
                <c:v>令和 元年</c:v>
              </c:pt>
              <c:pt idx="24">
                <c:v>令和  ２年</c:v>
              </c:pt>
              <c:pt idx="25">
                <c:v>令和  ３年</c:v>
              </c:pt>
              <c:pt idx="26">
                <c:v>令和　４年</c:v>
              </c:pt>
            </c:strLit>
          </c:cat>
          <c:val>
            <c:numLit>
              <c:formatCode>General</c:formatCode>
              <c:ptCount val="27"/>
              <c:pt idx="0">
                <c:v>3935</c:v>
              </c:pt>
              <c:pt idx="1">
                <c:v>4096</c:v>
              </c:pt>
              <c:pt idx="2">
                <c:v>4242</c:v>
              </c:pt>
              <c:pt idx="3">
                <c:v>4331</c:v>
              </c:pt>
              <c:pt idx="4">
                <c:v>4900</c:v>
              </c:pt>
              <c:pt idx="5">
                <c:v>5166</c:v>
              </c:pt>
              <c:pt idx="6">
                <c:v>5338</c:v>
              </c:pt>
              <c:pt idx="7">
                <c:v>5619</c:v>
              </c:pt>
              <c:pt idx="8">
                <c:v>6183</c:v>
              </c:pt>
              <c:pt idx="9">
                <c:v>6754</c:v>
              </c:pt>
              <c:pt idx="10">
                <c:v>6971</c:v>
              </c:pt>
              <c:pt idx="11">
                <c:v>6926</c:v>
              </c:pt>
              <c:pt idx="12">
                <c:v>6877</c:v>
              </c:pt>
              <c:pt idx="13">
                <c:v>6877</c:v>
              </c:pt>
              <c:pt idx="14">
                <c:v>7364</c:v>
              </c:pt>
              <c:pt idx="15">
                <c:v>7918</c:v>
              </c:pt>
              <c:pt idx="16">
                <c:v>8120</c:v>
              </c:pt>
              <c:pt idx="17">
                <c:v>8130</c:v>
              </c:pt>
              <c:pt idx="18">
                <c:v>8097</c:v>
              </c:pt>
              <c:pt idx="19">
                <c:v>8397</c:v>
              </c:pt>
              <c:pt idx="20">
                <c:v>8775</c:v>
              </c:pt>
              <c:pt idx="21">
                <c:v>9041</c:v>
              </c:pt>
              <c:pt idx="22">
                <c:v>9493</c:v>
              </c:pt>
              <c:pt idx="23">
                <c:v>9554</c:v>
              </c:pt>
              <c:pt idx="24">
                <c:v>8013</c:v>
              </c:pt>
              <c:pt idx="25">
                <c:v>8964</c:v>
              </c:pt>
              <c:pt idx="26">
                <c:v>10920</c:v>
              </c:pt>
            </c:numLit>
          </c:val>
          <c:smooth val="0"/>
          <c:extLst>
            <c:ext xmlns:c16="http://schemas.microsoft.com/office/drawing/2014/chart" uri="{C3380CC4-5D6E-409C-BE32-E72D297353CC}">
              <c16:uniqueId val="{00000001-CA20-45C8-AA7B-1E1AE2BAD284}"/>
            </c:ext>
          </c:extLst>
        </c:ser>
        <c:dLbls>
          <c:showLegendKey val="0"/>
          <c:showVal val="0"/>
          <c:showCatName val="0"/>
          <c:showSerName val="0"/>
          <c:showPercent val="0"/>
          <c:showBubbleSize val="0"/>
        </c:dLbls>
        <c:marker val="1"/>
        <c:smooth val="0"/>
        <c:axId val="94072472"/>
        <c:axId val="94075216"/>
      </c:lineChart>
      <c:catAx>
        <c:axId val="94072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ja-JP"/>
          </a:p>
        </c:txPr>
        <c:crossAx val="94075216"/>
        <c:crosses val="autoZero"/>
        <c:auto val="1"/>
        <c:lblAlgn val="ctr"/>
        <c:lblOffset val="100"/>
        <c:noMultiLvlLbl val="0"/>
      </c:catAx>
      <c:valAx>
        <c:axId val="94075216"/>
        <c:scaling>
          <c:orientation val="minMax"/>
          <c:max val="12000"/>
        </c:scaling>
        <c:delete val="0"/>
        <c:axPos val="l"/>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ja-JP" altLang="en-US">
                    <a:solidFill>
                      <a:sysClr val="windowText" lastClr="000000"/>
                    </a:solidFill>
                  </a:rPr>
                  <a:t>（件）</a:t>
                </a:r>
                <a:endParaRPr lang="en-US" altLang="ja-JP">
                  <a:solidFill>
                    <a:sysClr val="windowText" lastClr="000000"/>
                  </a:solidFill>
                </a:endParaRPr>
              </a:p>
            </c:rich>
          </c:tx>
          <c:layout>
            <c:manualLayout>
              <c:xMode val="edge"/>
              <c:yMode val="edge"/>
              <c:x val="7.3440813808139993E-2"/>
              <c:y val="7.6037065026094601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94072472"/>
        <c:crosses val="autoZero"/>
        <c:crossBetween val="between"/>
      </c:valAx>
      <c:valAx>
        <c:axId val="5985001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8495520"/>
        <c:crosses val="max"/>
        <c:crossBetween val="between"/>
      </c:valAx>
      <c:catAx>
        <c:axId val="598495520"/>
        <c:scaling>
          <c:orientation val="minMax"/>
        </c:scaling>
        <c:delete val="1"/>
        <c:axPos val="b"/>
        <c:numFmt formatCode="General" sourceLinked="1"/>
        <c:majorTickMark val="out"/>
        <c:minorTickMark val="none"/>
        <c:tickLblPos val="nextTo"/>
        <c:crossAx val="59850011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つくバス</a:t>
            </a:r>
          </a:p>
        </c:rich>
      </c:tx>
      <c:layout>
        <c:manualLayout>
          <c:xMode val="edge"/>
          <c:yMode val="edge"/>
          <c:x val="0.41458266289315365"/>
          <c:y val="2.46519008875192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3991217580048446"/>
          <c:y val="0.10758250151347248"/>
          <c:w val="0.82102101804203598"/>
          <c:h val="0.67516790165329665"/>
        </c:manualLayout>
      </c:layout>
      <c:lineChart>
        <c:grouping val="standard"/>
        <c:varyColors val="0"/>
        <c:ser>
          <c:idx val="0"/>
          <c:order val="0"/>
          <c:tx>
            <c:v>北部シャトル</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371592</c:v>
                      </c:pt>
                    </c:numCache>
                  </c16:filteredLitCache>
                </c:ext>
              </c:extLst>
              <c:f/>
              <c:numCache>
                <c:formatCode>General</c:formatCode>
                <c:ptCount val="6"/>
                <c:pt idx="0">
                  <c:v>381174</c:v>
                </c:pt>
                <c:pt idx="1">
                  <c:v>388033</c:v>
                </c:pt>
                <c:pt idx="2">
                  <c:v>394114</c:v>
                </c:pt>
                <c:pt idx="3">
                  <c:v>378555</c:v>
                </c:pt>
                <c:pt idx="4">
                  <c:v>227140</c:v>
                </c:pt>
                <c:pt idx="5">
                  <c:v>256763</c:v>
                </c:pt>
              </c:numCache>
            </c:numRef>
          </c:val>
          <c:smooth val="0"/>
          <c:extLst>
            <c:ext xmlns:c16="http://schemas.microsoft.com/office/drawing/2014/chart" uri="{C3380CC4-5D6E-409C-BE32-E72D297353CC}">
              <c16:uniqueId val="{00000000-7CE9-41AA-8CFB-7F7A72285CF2}"/>
            </c:ext>
          </c:extLst>
        </c:ser>
        <c:ser>
          <c:idx val="1"/>
          <c:order val="1"/>
          <c:tx>
            <c:v>小田シャトル</c:v>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84765</c:v>
                      </c:pt>
                    </c:numCache>
                  </c16:filteredLitCache>
                </c:ext>
              </c:extLst>
              <c:f/>
              <c:numCache>
                <c:formatCode>General</c:formatCode>
                <c:ptCount val="6"/>
                <c:pt idx="0">
                  <c:v>91068</c:v>
                </c:pt>
                <c:pt idx="1">
                  <c:v>95741</c:v>
                </c:pt>
                <c:pt idx="2">
                  <c:v>90404</c:v>
                </c:pt>
                <c:pt idx="3">
                  <c:v>73448</c:v>
                </c:pt>
                <c:pt idx="4">
                  <c:v>45104</c:v>
                </c:pt>
                <c:pt idx="5">
                  <c:v>51858</c:v>
                </c:pt>
              </c:numCache>
            </c:numRef>
          </c:val>
          <c:smooth val="0"/>
          <c:extLst>
            <c:ext xmlns:c16="http://schemas.microsoft.com/office/drawing/2014/chart" uri="{C3380CC4-5D6E-409C-BE32-E72D297353CC}">
              <c16:uniqueId val="{00000001-7CE9-41AA-8CFB-7F7A72285CF2}"/>
            </c:ext>
          </c:extLst>
        </c:ser>
        <c:ser>
          <c:idx val="2"/>
          <c:order val="2"/>
          <c:tx>
            <c:v>作岡シャトル</c:v>
          </c:tx>
          <c:spPr>
            <a:ln w="28575" cap="rnd">
              <a:solidFill>
                <a:schemeClr val="accent3"/>
              </a:solidFill>
              <a:round/>
            </a:ln>
            <a:effectLst/>
          </c:spPr>
          <c:marker>
            <c:symbol val="x"/>
            <c:size val="5"/>
            <c:spPr>
              <a:noFill/>
              <a:ln w="9525">
                <a:solidFill>
                  <a:schemeClr val="accent3"/>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81723</c:v>
                      </c:pt>
                    </c:numCache>
                  </c16:filteredLitCache>
                </c:ext>
              </c:extLst>
              <c:f/>
              <c:numCache>
                <c:formatCode>General</c:formatCode>
                <c:ptCount val="6"/>
                <c:pt idx="0">
                  <c:v>82579</c:v>
                </c:pt>
                <c:pt idx="1">
                  <c:v>87514</c:v>
                </c:pt>
                <c:pt idx="2">
                  <c:v>93673</c:v>
                </c:pt>
                <c:pt idx="3">
                  <c:v>74258</c:v>
                </c:pt>
                <c:pt idx="4">
                  <c:v>52895</c:v>
                </c:pt>
                <c:pt idx="5">
                  <c:v>62454</c:v>
                </c:pt>
              </c:numCache>
            </c:numRef>
          </c:val>
          <c:smooth val="0"/>
          <c:extLst>
            <c:ext xmlns:c16="http://schemas.microsoft.com/office/drawing/2014/chart" uri="{C3380CC4-5D6E-409C-BE32-E72D297353CC}">
              <c16:uniqueId val="{00000002-7CE9-41AA-8CFB-7F7A72285CF2}"/>
            </c:ext>
          </c:extLst>
        </c:ser>
        <c:ser>
          <c:idx val="3"/>
          <c:order val="3"/>
          <c:tx>
            <c:v>吉沼シャトル</c:v>
          </c:tx>
          <c:spPr>
            <a:ln w="28575" cap="rnd">
              <a:solidFill>
                <a:schemeClr val="accent4"/>
              </a:solidFill>
              <a:round/>
            </a:ln>
            <a:effectLst/>
          </c:spPr>
          <c:marker>
            <c:symbol val="diamond"/>
            <c:size val="6"/>
            <c:spPr>
              <a:solidFill>
                <a:schemeClr val="accent4"/>
              </a:solidFill>
              <a:ln w="9525">
                <a:solidFill>
                  <a:schemeClr val="accent4"/>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105193</c:v>
                      </c:pt>
                    </c:numCache>
                  </c16:filteredLitCache>
                </c:ext>
              </c:extLst>
              <c:f/>
              <c:numCache>
                <c:formatCode>General</c:formatCode>
                <c:ptCount val="6"/>
                <c:pt idx="0">
                  <c:v>116032</c:v>
                </c:pt>
                <c:pt idx="1">
                  <c:v>111864</c:v>
                </c:pt>
                <c:pt idx="2">
                  <c:v>117943</c:v>
                </c:pt>
                <c:pt idx="3">
                  <c:v>59701</c:v>
                </c:pt>
                <c:pt idx="4">
                  <c:v>40126</c:v>
                </c:pt>
                <c:pt idx="5">
                  <c:v>45863</c:v>
                </c:pt>
              </c:numCache>
            </c:numRef>
          </c:val>
          <c:smooth val="0"/>
          <c:extLst>
            <c:ext xmlns:c16="http://schemas.microsoft.com/office/drawing/2014/chart" uri="{C3380CC4-5D6E-409C-BE32-E72D297353CC}">
              <c16:uniqueId val="{00000003-7CE9-41AA-8CFB-7F7A72285CF2}"/>
            </c:ext>
          </c:extLst>
        </c:ser>
        <c:ser>
          <c:idx val="4"/>
          <c:order val="4"/>
          <c:tx>
            <c:v>上郷シャトル</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5"/>
                <c:pt idx="2">
                  <c:v>55401</c:v>
                </c:pt>
                <c:pt idx="3">
                  <c:v>39050</c:v>
                </c:pt>
                <c:pt idx="4">
                  <c:v>46253</c:v>
                </c:pt>
              </c:numCache>
            </c:numRef>
          </c:val>
          <c:smooth val="0"/>
          <c:extLst>
            <c:ext xmlns:c16="http://schemas.microsoft.com/office/drawing/2014/chart" uri="{C3380CC4-5D6E-409C-BE32-E72D297353CC}">
              <c16:uniqueId val="{00000004-7CE9-41AA-8CFB-7F7A72285CF2}"/>
            </c:ext>
          </c:extLst>
        </c:ser>
        <c:ser>
          <c:idx val="5"/>
          <c:order val="5"/>
          <c:tx>
            <c:v>西部シャトル</c:v>
          </c:tx>
          <c:spPr>
            <a:ln w="28575" cap="rnd">
              <a:solidFill>
                <a:schemeClr val="accent6"/>
              </a:solidFill>
              <a:round/>
            </a:ln>
            <a:effectLst/>
          </c:spPr>
          <c:marker>
            <c:symbol val="square"/>
            <c:size val="5"/>
            <c:spPr>
              <a:solidFill>
                <a:schemeClr val="accent6"/>
              </a:solidFill>
              <a:ln w="9525">
                <a:solidFill>
                  <a:schemeClr val="accent6"/>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5"/>
                <c:pt idx="2">
                  <c:v>9018</c:v>
                </c:pt>
                <c:pt idx="3">
                  <c:v>6715</c:v>
                </c:pt>
                <c:pt idx="4">
                  <c:v>10288</c:v>
                </c:pt>
              </c:numCache>
            </c:numRef>
          </c:val>
          <c:smooth val="0"/>
          <c:extLst>
            <c:ext xmlns:c16="http://schemas.microsoft.com/office/drawing/2014/chart" uri="{C3380CC4-5D6E-409C-BE32-E72D297353CC}">
              <c16:uniqueId val="{00000005-7CE9-41AA-8CFB-7F7A72285CF2}"/>
            </c:ext>
          </c:extLst>
        </c:ser>
        <c:ser>
          <c:idx val="6"/>
          <c:order val="6"/>
          <c:tx>
            <c:v>南部シャトル</c:v>
          </c:tx>
          <c:spPr>
            <a:ln w="28575" cap="rnd">
              <a:solidFill>
                <a:schemeClr val="accent1">
                  <a:lumMod val="60000"/>
                </a:schemeClr>
              </a:solidFill>
              <a:round/>
            </a:ln>
            <a:effectLst/>
          </c:spPr>
          <c:marker>
            <c:symbol val="x"/>
            <c:size val="5"/>
            <c:spPr>
              <a:noFill/>
              <a:ln w="9525">
                <a:solidFill>
                  <a:schemeClr val="accent1">
                    <a:lumMod val="60000"/>
                  </a:schemeClr>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211647</c:v>
                      </c:pt>
                    </c:numCache>
                  </c16:filteredLitCache>
                </c:ext>
              </c:extLst>
              <c:f/>
              <c:numCache>
                <c:formatCode>General</c:formatCode>
                <c:ptCount val="6"/>
                <c:pt idx="0">
                  <c:v>222548</c:v>
                </c:pt>
                <c:pt idx="1">
                  <c:v>225133</c:v>
                </c:pt>
                <c:pt idx="2">
                  <c:v>234596</c:v>
                </c:pt>
                <c:pt idx="3">
                  <c:v>234406</c:v>
                </c:pt>
                <c:pt idx="4">
                  <c:v>159033</c:v>
                </c:pt>
                <c:pt idx="5">
                  <c:v>179197</c:v>
                </c:pt>
              </c:numCache>
            </c:numRef>
          </c:val>
          <c:smooth val="0"/>
          <c:extLst>
            <c:ext xmlns:c16="http://schemas.microsoft.com/office/drawing/2014/chart" uri="{C3380CC4-5D6E-409C-BE32-E72D297353CC}">
              <c16:uniqueId val="{00000006-7CE9-41AA-8CFB-7F7A72285CF2}"/>
            </c:ext>
          </c:extLst>
        </c:ser>
        <c:ser>
          <c:idx val="7"/>
          <c:order val="7"/>
          <c:tx>
            <c:v>谷田部シャトル</c:v>
          </c:tx>
          <c:spPr>
            <a:ln w="28575" cap="rnd">
              <a:solidFill>
                <a:schemeClr val="accent2">
                  <a:lumMod val="60000"/>
                </a:schemeClr>
              </a:solidFill>
              <a:round/>
            </a:ln>
            <a:effectLst/>
          </c:spPr>
          <c:marker>
            <c:symbol val="diamond"/>
            <c:size val="6"/>
            <c:spPr>
              <a:solidFill>
                <a:schemeClr val="accent2">
                  <a:lumMod val="60000"/>
                </a:schemeClr>
              </a:solidFill>
              <a:ln w="9525">
                <a:solidFill>
                  <a:schemeClr val="accent2">
                    <a:lumMod val="60000"/>
                  </a:schemeClr>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66891</c:v>
                      </c:pt>
                    </c:numCache>
                  </c16:filteredLitCache>
                </c:ext>
              </c:extLst>
              <c:f/>
              <c:numCache>
                <c:formatCode>General</c:formatCode>
                <c:ptCount val="5"/>
                <c:pt idx="0">
                  <c:v>80507</c:v>
                </c:pt>
                <c:pt idx="1">
                  <c:v>73891</c:v>
                </c:pt>
                <c:pt idx="2">
                  <c:v>73243</c:v>
                </c:pt>
                <c:pt idx="3">
                  <c:v>52846</c:v>
                </c:pt>
                <c:pt idx="4">
                  <c:v>59677</c:v>
                </c:pt>
              </c:numCache>
            </c:numRef>
          </c:val>
          <c:smooth val="0"/>
          <c:extLst>
            <c:ext xmlns:c16="http://schemas.microsoft.com/office/drawing/2014/chart" uri="{C3380CC4-5D6E-409C-BE32-E72D297353CC}">
              <c16:uniqueId val="{00000007-7CE9-41AA-8CFB-7F7A72285CF2}"/>
            </c:ext>
          </c:extLst>
        </c:ser>
        <c:ser>
          <c:idx val="8"/>
          <c:order val="8"/>
          <c:tx>
            <c:v>自由ケ丘シャトル</c:v>
          </c:tx>
          <c:spPr>
            <a:ln w="28575" cap="rnd">
              <a:solidFill>
                <a:schemeClr val="accent3">
                  <a:lumMod val="60000"/>
                </a:schemeClr>
              </a:solidFill>
              <a:round/>
            </a:ln>
            <a:effectLst/>
          </c:spPr>
          <c:marker>
            <c:symbol val="triangle"/>
            <c:size val="6"/>
            <c:spPr>
              <a:solidFill>
                <a:schemeClr val="accent3">
                  <a:lumMod val="60000"/>
                </a:schemeClr>
              </a:solidFill>
              <a:ln w="9525">
                <a:solidFill>
                  <a:schemeClr val="accent3">
                    <a:lumMod val="60000"/>
                  </a:schemeClr>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98917</c:v>
                      </c:pt>
                    </c:numCache>
                  </c16:filteredLitCache>
                </c:ext>
              </c:extLst>
              <c:f/>
              <c:numCache>
                <c:formatCode>General</c:formatCode>
                <c:ptCount val="6"/>
                <c:pt idx="0">
                  <c:v>44370</c:v>
                </c:pt>
                <c:pt idx="1">
                  <c:v>48755</c:v>
                </c:pt>
                <c:pt idx="2">
                  <c:v>48367</c:v>
                </c:pt>
                <c:pt idx="3">
                  <c:v>36172</c:v>
                </c:pt>
                <c:pt idx="4">
                  <c:v>23127</c:v>
                </c:pt>
                <c:pt idx="5">
                  <c:v>25765</c:v>
                </c:pt>
              </c:numCache>
            </c:numRef>
          </c:val>
          <c:smooth val="0"/>
          <c:extLst>
            <c:ext xmlns:c16="http://schemas.microsoft.com/office/drawing/2014/chart" uri="{C3380CC4-5D6E-409C-BE32-E72D297353CC}">
              <c16:uniqueId val="{00000008-7CE9-41AA-8CFB-7F7A72285CF2}"/>
            </c:ext>
          </c:extLst>
        </c:ser>
        <c:dLbls>
          <c:showLegendKey val="0"/>
          <c:showVal val="0"/>
          <c:showCatName val="0"/>
          <c:showSerName val="0"/>
          <c:showPercent val="0"/>
          <c:showBubbleSize val="0"/>
        </c:dLbls>
        <c:marker val="1"/>
        <c:smooth val="0"/>
        <c:axId val="527940816"/>
        <c:axId val="527944096"/>
      </c:lineChart>
      <c:catAx>
        <c:axId val="527940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7944096"/>
        <c:crosses val="autoZero"/>
        <c:auto val="1"/>
        <c:lblAlgn val="ctr"/>
        <c:lblOffset val="100"/>
        <c:noMultiLvlLbl val="0"/>
      </c:catAx>
      <c:valAx>
        <c:axId val="5279440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7940816"/>
        <c:crosses val="autoZero"/>
        <c:crossBetween val="between"/>
      </c:valAx>
      <c:spPr>
        <a:noFill/>
        <a:ln>
          <a:noFill/>
        </a:ln>
        <a:effectLst/>
      </c:spPr>
    </c:plotArea>
    <c:legend>
      <c:legendPos val="b"/>
      <c:layout>
        <c:manualLayout>
          <c:xMode val="edge"/>
          <c:yMode val="edge"/>
          <c:x val="0.14811065962175429"/>
          <c:y val="0.89103417676974017"/>
          <c:w val="0.72983898211685971"/>
          <c:h val="0.10896582323025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つくタク</a:t>
            </a:r>
          </a:p>
        </c:rich>
      </c:tx>
      <c:layout>
        <c:manualLayout>
          <c:xMode val="edge"/>
          <c:yMode val="edge"/>
          <c:x val="0.45095164250772296"/>
          <c:y val="2.186236412353708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5031977482608019"/>
          <c:y val="0.11334608713184607"/>
          <c:w val="0.79703245489280594"/>
          <c:h val="0.70657066614385533"/>
        </c:manualLayout>
      </c:layout>
      <c:lineChart>
        <c:grouping val="standard"/>
        <c:varyColors val="0"/>
        <c:ser>
          <c:idx val="0"/>
          <c:order val="0"/>
          <c:tx>
            <c:v>筑波</c:v>
          </c:tx>
          <c:spPr>
            <a:ln w="28575" cap="rnd">
              <a:solidFill>
                <a:schemeClr val="accent1"/>
              </a:solidFill>
              <a:round/>
            </a:ln>
            <a:effectLst/>
          </c:spPr>
          <c:marker>
            <c:symbol val="diamond"/>
            <c:size val="6"/>
            <c:spPr>
              <a:solidFill>
                <a:schemeClr val="accent1"/>
              </a:solidFill>
              <a:ln w="9525">
                <a:solidFill>
                  <a:schemeClr val="accent1"/>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9074</c:v>
                      </c:pt>
                    </c:numCache>
                  </c16:filteredLitCache>
                </c:ext>
              </c:extLst>
              <c:f/>
              <c:numCache>
                <c:formatCode>General</c:formatCode>
                <c:ptCount val="6"/>
                <c:pt idx="0">
                  <c:v>9051</c:v>
                </c:pt>
                <c:pt idx="1">
                  <c:v>9680</c:v>
                </c:pt>
                <c:pt idx="2">
                  <c:v>9837</c:v>
                </c:pt>
                <c:pt idx="3">
                  <c:v>8574</c:v>
                </c:pt>
                <c:pt idx="4">
                  <c:v>6633</c:v>
                </c:pt>
                <c:pt idx="5">
                  <c:v>6664</c:v>
                </c:pt>
              </c:numCache>
            </c:numRef>
          </c:val>
          <c:smooth val="0"/>
          <c:extLst>
            <c:ext xmlns:c16="http://schemas.microsoft.com/office/drawing/2014/chart" uri="{C3380CC4-5D6E-409C-BE32-E72D297353CC}">
              <c16:uniqueId val="{00000000-6870-4814-B7AE-2F56A670D603}"/>
            </c:ext>
          </c:extLst>
        </c:ser>
        <c:ser>
          <c:idx val="1"/>
          <c:order val="1"/>
          <c:tx>
            <c:v>大穂・豊里</c:v>
          </c:tx>
          <c:spPr>
            <a:ln w="28575" cap="rnd">
              <a:solidFill>
                <a:schemeClr val="accent2"/>
              </a:solidFill>
              <a:round/>
            </a:ln>
            <a:effectLst/>
          </c:spPr>
          <c:marker>
            <c:symbol val="x"/>
            <c:size val="5"/>
            <c:spPr>
              <a:noFill/>
              <a:ln w="9525">
                <a:solidFill>
                  <a:schemeClr val="accent2"/>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9600</c:v>
                      </c:pt>
                    </c:numCache>
                  </c16:filteredLitCache>
                </c:ext>
              </c:extLst>
              <c:f/>
              <c:numCache>
                <c:formatCode>General</c:formatCode>
                <c:ptCount val="6"/>
                <c:pt idx="0">
                  <c:v>10340</c:v>
                </c:pt>
                <c:pt idx="1">
                  <c:v>10863</c:v>
                </c:pt>
                <c:pt idx="2">
                  <c:v>10655</c:v>
                </c:pt>
                <c:pt idx="3">
                  <c:v>11108</c:v>
                </c:pt>
                <c:pt idx="4">
                  <c:v>7911</c:v>
                </c:pt>
                <c:pt idx="5">
                  <c:v>7924</c:v>
                </c:pt>
              </c:numCache>
            </c:numRef>
          </c:val>
          <c:smooth val="0"/>
          <c:extLst>
            <c:ext xmlns:c16="http://schemas.microsoft.com/office/drawing/2014/chart" uri="{C3380CC4-5D6E-409C-BE32-E72D297353CC}">
              <c16:uniqueId val="{00000001-6870-4814-B7AE-2F56A670D603}"/>
            </c:ext>
          </c:extLst>
        </c:ser>
        <c:ser>
          <c:idx val="2"/>
          <c:order val="2"/>
          <c:tx>
            <c:v>桜</c:v>
          </c:tx>
          <c:spPr>
            <a:ln w="28575" cap="rnd">
              <a:solidFill>
                <a:schemeClr val="accent3"/>
              </a:solidFill>
              <a:round/>
            </a:ln>
            <a:effectLst/>
          </c:spPr>
          <c:marker>
            <c:symbol val="triangle"/>
            <c:size val="5"/>
            <c:spPr>
              <a:solidFill>
                <a:schemeClr val="accent3"/>
              </a:solidFill>
              <a:ln w="9525">
                <a:solidFill>
                  <a:schemeClr val="accent3"/>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7914</c:v>
                      </c:pt>
                    </c:numCache>
                  </c16:filteredLitCache>
                </c:ext>
              </c:extLst>
              <c:f/>
              <c:numCache>
                <c:formatCode>General</c:formatCode>
                <c:ptCount val="6"/>
                <c:pt idx="0">
                  <c:v>8425</c:v>
                </c:pt>
                <c:pt idx="1">
                  <c:v>8183</c:v>
                </c:pt>
                <c:pt idx="2">
                  <c:v>8857</c:v>
                </c:pt>
                <c:pt idx="3">
                  <c:v>8569</c:v>
                </c:pt>
                <c:pt idx="4">
                  <c:v>6999</c:v>
                </c:pt>
                <c:pt idx="5">
                  <c:v>7614</c:v>
                </c:pt>
              </c:numCache>
            </c:numRef>
          </c:val>
          <c:smooth val="0"/>
          <c:extLst>
            <c:ext xmlns:c16="http://schemas.microsoft.com/office/drawing/2014/chart" uri="{C3380CC4-5D6E-409C-BE32-E72D297353CC}">
              <c16:uniqueId val="{00000002-6870-4814-B7AE-2F56A670D603}"/>
            </c:ext>
          </c:extLst>
        </c:ser>
        <c:ser>
          <c:idx val="3"/>
          <c:order val="3"/>
          <c:tx>
            <c:v>谷田部</c:v>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14229</c:v>
                      </c:pt>
                    </c:numCache>
                  </c16:filteredLitCache>
                </c:ext>
              </c:extLst>
              <c:f/>
              <c:numCache>
                <c:formatCode>General</c:formatCode>
                <c:ptCount val="6"/>
                <c:pt idx="0">
                  <c:v>15083</c:v>
                </c:pt>
                <c:pt idx="1">
                  <c:v>18204</c:v>
                </c:pt>
                <c:pt idx="2">
                  <c:v>18353</c:v>
                </c:pt>
                <c:pt idx="3">
                  <c:v>18265</c:v>
                </c:pt>
                <c:pt idx="4">
                  <c:v>13900</c:v>
                </c:pt>
                <c:pt idx="5">
                  <c:v>15837</c:v>
                </c:pt>
              </c:numCache>
            </c:numRef>
          </c:val>
          <c:smooth val="0"/>
          <c:extLst>
            <c:ext xmlns:c16="http://schemas.microsoft.com/office/drawing/2014/chart" uri="{C3380CC4-5D6E-409C-BE32-E72D297353CC}">
              <c16:uniqueId val="{00000003-6870-4814-B7AE-2F56A670D603}"/>
            </c:ext>
          </c:extLst>
        </c:ser>
        <c:ser>
          <c:idx val="4"/>
          <c:order val="4"/>
          <c:tx>
            <c:v>茎崎</c:v>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c:ext xmlns:c16="http://schemas.microsoft.com/office/drawing/2014/chart" uri="{F5D05F6E-A05E-4728-AFD3-386EB277150F}">
                  <c16:filteredLitCache>
                    <c:strCache>
                      <c:ptCount val="1"/>
                      <c:pt idx="0">
                        <c:v>平成27年度</c:v>
                      </c:pt>
                    </c:strCache>
                  </c16:filteredLitCache>
                </c:ext>
              </c:extLst>
              <c:f/>
              <c:strCache>
                <c:ptCount val="6"/>
                <c:pt idx="0">
                  <c:v>平成28年度</c:v>
                </c:pt>
                <c:pt idx="1">
                  <c:v>平成29年度</c:v>
                </c:pt>
                <c:pt idx="2">
                  <c:v>平成30年度</c:v>
                </c:pt>
                <c:pt idx="3">
                  <c:v>令和元年度</c:v>
                </c:pt>
                <c:pt idx="4">
                  <c:v>令和２年度</c:v>
                </c:pt>
                <c:pt idx="5">
                  <c:v>令和３年度</c:v>
                </c:pt>
              </c:strCache>
            </c:strRef>
          </c:cat>
          <c:val>
            <c:numRef>
              <c:extLst>
                <c:ext xmlns:c16="http://schemas.microsoft.com/office/drawing/2014/chart" uri="{F5D05F6E-A05E-4728-AFD3-386EB277150F}">
                  <c16:filteredLitCache>
                    <c:numCache>
                      <c:formatCode>General</c:formatCode>
                      <c:ptCount val="1"/>
                      <c:pt idx="0">
                        <c:v>7727</c:v>
                      </c:pt>
                    </c:numCache>
                  </c16:filteredLitCache>
                </c:ext>
              </c:extLst>
              <c:f/>
              <c:numCache>
                <c:formatCode>General</c:formatCode>
                <c:ptCount val="6"/>
                <c:pt idx="0">
                  <c:v>7912</c:v>
                </c:pt>
                <c:pt idx="1">
                  <c:v>7706</c:v>
                </c:pt>
                <c:pt idx="2">
                  <c:v>8156</c:v>
                </c:pt>
                <c:pt idx="3">
                  <c:v>7371</c:v>
                </c:pt>
                <c:pt idx="4">
                  <c:v>5628</c:v>
                </c:pt>
                <c:pt idx="5">
                  <c:v>6341</c:v>
                </c:pt>
              </c:numCache>
            </c:numRef>
          </c:val>
          <c:smooth val="0"/>
          <c:extLst>
            <c:ext xmlns:c16="http://schemas.microsoft.com/office/drawing/2014/chart" uri="{C3380CC4-5D6E-409C-BE32-E72D297353CC}">
              <c16:uniqueId val="{00000004-6870-4814-B7AE-2F56A670D603}"/>
            </c:ext>
          </c:extLst>
        </c:ser>
        <c:dLbls>
          <c:showLegendKey val="0"/>
          <c:showVal val="0"/>
          <c:showCatName val="0"/>
          <c:showSerName val="0"/>
          <c:showPercent val="0"/>
          <c:showBubbleSize val="0"/>
        </c:dLbls>
        <c:marker val="1"/>
        <c:smooth val="0"/>
        <c:axId val="534618024"/>
        <c:axId val="534619992"/>
      </c:lineChart>
      <c:catAx>
        <c:axId val="53461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56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34619992"/>
        <c:crosses val="autoZero"/>
        <c:auto val="1"/>
        <c:lblAlgn val="ctr"/>
        <c:lblOffset val="100"/>
        <c:noMultiLvlLbl val="0"/>
      </c:catAx>
      <c:valAx>
        <c:axId val="534619992"/>
        <c:scaling>
          <c:orientation val="minMax"/>
          <c:max val="2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34618024"/>
        <c:crosses val="autoZero"/>
        <c:crossBetween val="between"/>
      </c:valAx>
      <c:spPr>
        <a:noFill/>
        <a:ln>
          <a:noFill/>
        </a:ln>
        <a:effectLst/>
      </c:spPr>
    </c:plotArea>
    <c:legend>
      <c:legendPos val="b"/>
      <c:layout>
        <c:manualLayout>
          <c:xMode val="edge"/>
          <c:yMode val="edge"/>
          <c:x val="4.3495829202140304E-2"/>
          <c:y val="0.9176221467434319"/>
          <c:w val="0.8999999229715917"/>
          <c:h val="6.83661756525121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a:t>自家用自動車</a:t>
            </a:r>
            <a:r>
              <a:rPr lang="ja-JP" altLang="en-US" sz="1400"/>
              <a:t>保有</a:t>
            </a:r>
            <a:r>
              <a:rPr lang="ja-JP" sz="1400"/>
              <a:t>台数の推移</a:t>
            </a:r>
          </a:p>
        </c:rich>
      </c:tx>
      <c:layout>
        <c:manualLayout>
          <c:xMode val="edge"/>
          <c:yMode val="edge"/>
          <c:x val="0.30159531197540829"/>
          <c:y val="7.2650333818923093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9.0615056613068998E-2"/>
          <c:y val="0.18926742502007951"/>
          <c:w val="0.81022806615192522"/>
          <c:h val="0.46225796497139099"/>
        </c:manualLayout>
      </c:layout>
      <c:lineChart>
        <c:grouping val="standard"/>
        <c:varyColors val="0"/>
        <c:ser>
          <c:idx val="0"/>
          <c:order val="0"/>
          <c:tx>
            <c:strRef>
              <c:f>表42!$B$3</c:f>
              <c:strCache>
                <c:ptCount val="1"/>
                <c:pt idx="0">
                  <c:v>乗用自動車</c:v>
                </c:pt>
              </c:strCache>
            </c:strRef>
          </c:tx>
          <c:spPr>
            <a:ln w="28575" cap="rnd" cmpd="sng" algn="ctr">
              <a:solidFill>
                <a:schemeClr val="dk1">
                  <a:tint val="88500"/>
                  <a:shade val="95000"/>
                  <a:satMod val="105000"/>
                </a:schemeClr>
              </a:solidFill>
              <a:prstDash val="solid"/>
              <a:round/>
            </a:ln>
            <a:effectLst/>
          </c:spPr>
          <c:marker>
            <c:spPr>
              <a:solidFill>
                <a:schemeClr val="dk1">
                  <a:tint val="88500"/>
                </a:schemeClr>
              </a:solidFill>
              <a:ln w="9525" cap="flat" cmpd="sng" algn="ctr">
                <a:solidFill>
                  <a:schemeClr val="dk1">
                    <a:tint val="88500"/>
                    <a:shade val="95000"/>
                    <a:satMod val="105000"/>
                  </a:schemeClr>
                </a:solidFill>
                <a:prstDash val="solid"/>
                <a:round/>
              </a:ln>
              <a:effectLst/>
            </c:spPr>
          </c:marker>
          <c:cat>
            <c:strRef>
              <c:f>表42!$A$16:$A$23</c:f>
              <c:strCache>
                <c:ptCount val="8"/>
                <c:pt idx="0">
                  <c:v>平成２５年度</c:v>
                </c:pt>
                <c:pt idx="1">
                  <c:v>平成２６年度</c:v>
                </c:pt>
                <c:pt idx="2">
                  <c:v>平成２７年度</c:v>
                </c:pt>
                <c:pt idx="3">
                  <c:v>平成２８年度</c:v>
                </c:pt>
                <c:pt idx="4">
                  <c:v>平成２９年度</c:v>
                </c:pt>
                <c:pt idx="5">
                  <c:v>平成３０年度</c:v>
                </c:pt>
                <c:pt idx="6">
                  <c:v>令和元年度</c:v>
                </c:pt>
                <c:pt idx="7">
                  <c:v>令和２年度</c:v>
                </c:pt>
              </c:strCache>
            </c:strRef>
          </c:cat>
          <c:val>
            <c:numRef>
              <c:f>表42!$B$16:$B$23</c:f>
              <c:numCache>
                <c:formatCode>#,##0_);[Red]\(#,##0\)</c:formatCode>
                <c:ptCount val="8"/>
                <c:pt idx="0">
                  <c:v>99772</c:v>
                </c:pt>
                <c:pt idx="1">
                  <c:v>100645</c:v>
                </c:pt>
                <c:pt idx="2">
                  <c:v>101715</c:v>
                </c:pt>
                <c:pt idx="3">
                  <c:v>103587</c:v>
                </c:pt>
                <c:pt idx="4">
                  <c:v>104973</c:v>
                </c:pt>
                <c:pt idx="5">
                  <c:v>106668</c:v>
                </c:pt>
                <c:pt idx="6">
                  <c:v>108414</c:v>
                </c:pt>
                <c:pt idx="7">
                  <c:v>110348</c:v>
                </c:pt>
              </c:numCache>
            </c:numRef>
          </c:val>
          <c:smooth val="0"/>
          <c:extLst>
            <c:ext xmlns:c16="http://schemas.microsoft.com/office/drawing/2014/chart" uri="{C3380CC4-5D6E-409C-BE32-E72D297353CC}">
              <c16:uniqueId val="{00000000-0E7E-429F-8866-9C11C54CAEF5}"/>
            </c:ext>
          </c:extLst>
        </c:ser>
        <c:ser>
          <c:idx val="1"/>
          <c:order val="1"/>
          <c:tx>
            <c:strRef>
              <c:f>表42!$C$3</c:f>
              <c:strCache>
                <c:ptCount val="1"/>
                <c:pt idx="0">
                  <c:v>軽自動車</c:v>
                </c:pt>
              </c:strCache>
            </c:strRef>
          </c:tx>
          <c:spPr>
            <a:ln w="28575" cap="rnd" cmpd="sng" algn="ctr">
              <a:solidFill>
                <a:schemeClr val="dk1">
                  <a:tint val="55000"/>
                  <a:shade val="95000"/>
                  <a:satMod val="105000"/>
                </a:schemeClr>
              </a:solidFill>
              <a:prstDash val="solid"/>
              <a:round/>
            </a:ln>
            <a:effectLst/>
          </c:spPr>
          <c:marker>
            <c:spPr>
              <a:solidFill>
                <a:schemeClr val="dk1">
                  <a:tint val="55000"/>
                </a:schemeClr>
              </a:solidFill>
              <a:ln w="9525" cap="flat" cmpd="sng" algn="ctr">
                <a:solidFill>
                  <a:schemeClr val="dk1">
                    <a:tint val="55000"/>
                    <a:shade val="95000"/>
                    <a:satMod val="105000"/>
                  </a:schemeClr>
                </a:solidFill>
                <a:prstDash val="solid"/>
                <a:round/>
              </a:ln>
              <a:effectLst/>
            </c:spPr>
          </c:marker>
          <c:cat>
            <c:strRef>
              <c:f>表42!$A$16:$A$23</c:f>
              <c:strCache>
                <c:ptCount val="8"/>
                <c:pt idx="0">
                  <c:v>平成２５年度</c:v>
                </c:pt>
                <c:pt idx="1">
                  <c:v>平成２６年度</c:v>
                </c:pt>
                <c:pt idx="2">
                  <c:v>平成２７年度</c:v>
                </c:pt>
                <c:pt idx="3">
                  <c:v>平成２８年度</c:v>
                </c:pt>
                <c:pt idx="4">
                  <c:v>平成２９年度</c:v>
                </c:pt>
                <c:pt idx="5">
                  <c:v>平成３０年度</c:v>
                </c:pt>
                <c:pt idx="6">
                  <c:v>令和元年度</c:v>
                </c:pt>
                <c:pt idx="7">
                  <c:v>令和２年度</c:v>
                </c:pt>
              </c:strCache>
            </c:strRef>
          </c:cat>
          <c:val>
            <c:numRef>
              <c:f>表42!$C$16:$C$23</c:f>
              <c:numCache>
                <c:formatCode>#,##0_);[Red]\(#,##0\)</c:formatCode>
                <c:ptCount val="8"/>
                <c:pt idx="0">
                  <c:v>47981</c:v>
                </c:pt>
                <c:pt idx="1">
                  <c:v>50082</c:v>
                </c:pt>
                <c:pt idx="2">
                  <c:v>51716</c:v>
                </c:pt>
                <c:pt idx="3">
                  <c:v>52864</c:v>
                </c:pt>
                <c:pt idx="4">
                  <c:v>54093</c:v>
                </c:pt>
                <c:pt idx="5">
                  <c:v>55655</c:v>
                </c:pt>
                <c:pt idx="6">
                  <c:v>56878</c:v>
                </c:pt>
                <c:pt idx="7">
                  <c:v>58251</c:v>
                </c:pt>
              </c:numCache>
            </c:numRef>
          </c:val>
          <c:smooth val="0"/>
          <c:extLst>
            <c:ext xmlns:c16="http://schemas.microsoft.com/office/drawing/2014/chart" uri="{C3380CC4-5D6E-409C-BE32-E72D297353CC}">
              <c16:uniqueId val="{00000001-0E7E-429F-8866-9C11C54CAEF5}"/>
            </c:ext>
          </c:extLst>
        </c:ser>
        <c:dLbls>
          <c:showLegendKey val="0"/>
          <c:showVal val="0"/>
          <c:showCatName val="0"/>
          <c:showSerName val="0"/>
          <c:showPercent val="0"/>
          <c:showBubbleSize val="0"/>
        </c:dLbls>
        <c:marker val="1"/>
        <c:smooth val="0"/>
        <c:axId val="446857216"/>
        <c:axId val="446857608"/>
      </c:lineChart>
      <c:catAx>
        <c:axId val="4468572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ja-JP" altLang="en-US" b="0"/>
                  <a:t>（</a:t>
                </a:r>
                <a:r>
                  <a:rPr lang="ja-JP" b="0"/>
                  <a:t>両</a:t>
                </a:r>
                <a:r>
                  <a:rPr lang="ja-JP" altLang="en-US" b="0"/>
                  <a:t>）</a:t>
                </a:r>
                <a:endParaRPr lang="ja-JP" b="0"/>
              </a:p>
            </c:rich>
          </c:tx>
          <c:layout>
            <c:manualLayout>
              <c:xMode val="edge"/>
              <c:yMode val="edge"/>
              <c:x val="3.5889071968811567E-2"/>
              <c:y val="3.365816658238821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vert="wordArtVertRtl" wrap="square" anchor="ctr" anchorCtr="1"/>
          <a:lstStyle/>
          <a:p>
            <a:pPr>
              <a:defRPr sz="900" b="0" i="0" u="none" strike="noStrike" kern="1200" baseline="0">
                <a:solidFill>
                  <a:schemeClr val="tx1"/>
                </a:solidFill>
                <a:latin typeface="+mn-lt"/>
                <a:ea typeface="+mn-ea"/>
                <a:cs typeface="+mn-cs"/>
              </a:defRPr>
            </a:pPr>
            <a:endParaRPr lang="ja-JP"/>
          </a:p>
        </c:txPr>
        <c:crossAx val="446857608"/>
        <c:crosses val="autoZero"/>
        <c:auto val="1"/>
        <c:lblAlgn val="ctr"/>
        <c:lblOffset val="100"/>
        <c:tickLblSkip val="1"/>
        <c:tickMarkSkip val="1"/>
        <c:noMultiLvlLbl val="0"/>
      </c:catAx>
      <c:valAx>
        <c:axId val="446857608"/>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_);[Red]\(#,##0\)" sourceLinked="1"/>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000" b="0" i="0" u="none" strike="noStrike" kern="1200" baseline="0">
                <a:solidFill>
                  <a:schemeClr val="tx1"/>
                </a:solidFill>
                <a:latin typeface="ＭＳ Ｐゴシック" pitchFamily="50" charset="-128"/>
                <a:ea typeface="ＭＳ Ｐゴシック" pitchFamily="50" charset="-128"/>
                <a:cs typeface="+mn-cs"/>
              </a:defRPr>
            </a:pPr>
            <a:endParaRPr lang="ja-JP"/>
          </a:p>
        </c:txPr>
        <c:crossAx val="446857216"/>
        <c:crosses val="autoZero"/>
        <c:crossBetween val="between"/>
      </c:valAx>
      <c:spPr>
        <a:solidFill>
          <a:schemeClr val="bg1"/>
        </a:solidFill>
        <a:ln>
          <a:noFill/>
        </a:ln>
        <a:effectLst/>
      </c:spPr>
    </c:plotArea>
    <c:legend>
      <c:legendPos val="r"/>
      <c:layout>
        <c:manualLayout>
          <c:xMode val="edge"/>
          <c:yMode val="edge"/>
          <c:x val="0.68922798964647336"/>
          <c:y val="0.47299335038394696"/>
          <c:w val="0.18608448215817686"/>
          <c:h val="0.10123474697241791"/>
        </c:manualLayout>
      </c:layout>
      <c:overlay val="0"/>
      <c:spPr>
        <a:solidFill>
          <a:schemeClr val="bg1"/>
        </a:solid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ＭＳ Ｐゴシック"/>
                <a:ea typeface="ＭＳ Ｐゴシック"/>
                <a:cs typeface="ＭＳ Ｐゴシック"/>
              </a:defRPr>
            </a:pPr>
            <a:r>
              <a:rPr lang="ja-JP" altLang="en-US" sz="1800"/>
              <a:t>ごみ排出量の推移</a:t>
            </a:r>
          </a:p>
        </c:rich>
      </c:tx>
      <c:layout>
        <c:manualLayout>
          <c:xMode val="edge"/>
          <c:yMode val="edge"/>
          <c:x val="0.41162683568545255"/>
          <c:y val="2.8370547460451302E-2"/>
        </c:manualLayout>
      </c:layout>
      <c:overlay val="0"/>
      <c:spPr>
        <a:noFill/>
        <a:ln w="25400">
          <a:noFill/>
        </a:ln>
      </c:spPr>
    </c:title>
    <c:autoTitleDeleted val="0"/>
    <c:plotArea>
      <c:layout>
        <c:manualLayout>
          <c:layoutTarget val="inner"/>
          <c:xMode val="edge"/>
          <c:yMode val="edge"/>
          <c:x val="9.1331338382941288E-2"/>
          <c:y val="0.1205892561871621"/>
          <c:w val="0.8761616529617765"/>
          <c:h val="0.65565249512582102"/>
        </c:manualLayout>
      </c:layout>
      <c:lineChart>
        <c:grouping val="standard"/>
        <c:varyColors val="0"/>
        <c:ser>
          <c:idx val="0"/>
          <c:order val="0"/>
          <c:spPr>
            <a:ln w="12700">
              <a:solidFill>
                <a:srgbClr val="000000"/>
              </a:solidFill>
              <a:prstDash val="solid"/>
            </a:ln>
          </c:spPr>
          <c:marker>
            <c:symbol val="square"/>
            <c:size val="4"/>
            <c:spPr>
              <a:solidFill>
                <a:srgbClr val="000000"/>
              </a:solidFill>
              <a:ln>
                <a:solidFill>
                  <a:srgbClr val="000000"/>
                </a:solidFill>
                <a:prstDash val="solid"/>
              </a:ln>
            </c:spPr>
          </c:marker>
          <c:dLbls>
            <c:delete val="1"/>
          </c:dLbls>
          <c:cat>
            <c:strRef>
              <c:extLst>
                <c:ext xmlns:c16="http://schemas.microsoft.com/office/drawing/2014/chart" uri="{F5D05F6E-A05E-4728-AFD3-386EB277150F}">
                  <c16:filteredLitCache>
                    <c:strCache>
                      <c:ptCount val="1"/>
                      <c:pt idx="0">
                        <c:v>平成　９年度</c:v>
                      </c:pt>
                    </c:strCache>
                  </c16:filteredLitCache>
                </c:ext>
              </c:extLst>
              <c:f/>
              <c:strCache>
                <c:ptCount val="24"/>
                <c:pt idx="0">
                  <c:v>平成１０年度</c:v>
                </c:pt>
                <c:pt idx="1">
                  <c:v>平成１１年度</c:v>
                </c:pt>
                <c:pt idx="2">
                  <c:v>平成１２年度</c:v>
                </c:pt>
                <c:pt idx="3">
                  <c:v>平成１３年度</c:v>
                </c:pt>
                <c:pt idx="4">
                  <c:v>平成１４年度</c:v>
                </c:pt>
                <c:pt idx="5">
                  <c:v>平成１５年度</c:v>
                </c:pt>
                <c:pt idx="6">
                  <c:v>平成１６年度</c:v>
                </c:pt>
                <c:pt idx="7">
                  <c:v>平成１７年度</c:v>
                </c:pt>
                <c:pt idx="8">
                  <c:v>平成１８年度</c:v>
                </c:pt>
                <c:pt idx="9">
                  <c:v>平成１９年度</c:v>
                </c:pt>
                <c:pt idx="10">
                  <c:v>平成２０年度</c:v>
                </c:pt>
                <c:pt idx="11">
                  <c:v>平成２１年度</c:v>
                </c:pt>
                <c:pt idx="12">
                  <c:v>平成２２年度</c:v>
                </c:pt>
                <c:pt idx="13">
                  <c:v>平成２３年度</c:v>
                </c:pt>
                <c:pt idx="14">
                  <c:v>平成２４年度</c:v>
                </c:pt>
                <c:pt idx="15">
                  <c:v>平成２５年度</c:v>
                </c:pt>
                <c:pt idx="16">
                  <c:v>平成２６年度</c:v>
                </c:pt>
                <c:pt idx="17">
                  <c:v>平成２７年度</c:v>
                </c:pt>
                <c:pt idx="18">
                  <c:v>平成２８年度</c:v>
                </c:pt>
                <c:pt idx="19">
                  <c:v>平成２９年度</c:v>
                </c:pt>
                <c:pt idx="20">
                  <c:v>平成３０年度</c:v>
                </c:pt>
                <c:pt idx="21">
                  <c:v>令和　元年度</c:v>
                </c:pt>
                <c:pt idx="22">
                  <c:v>令和　２年度</c:v>
                </c:pt>
                <c:pt idx="23">
                  <c:v>令和　３年度</c:v>
                </c:pt>
              </c:strCache>
            </c:strRef>
          </c:cat>
          <c:val>
            <c:numRef>
              <c:extLst>
                <c:ext xmlns:c16="http://schemas.microsoft.com/office/drawing/2014/chart" uri="{F5D05F6E-A05E-4728-AFD3-386EB277150F}">
                  <c16:filteredLitCache>
                    <c:numCache>
                      <c:formatCode>General</c:formatCode>
                      <c:ptCount val="1"/>
                      <c:pt idx="0">
                        <c:v>66284</c:v>
                      </c:pt>
                    </c:numCache>
                  </c16:filteredLitCache>
                </c:ext>
              </c:extLst>
              <c:f/>
              <c:numCache>
                <c:formatCode>General</c:formatCode>
                <c:ptCount val="24"/>
                <c:pt idx="0">
                  <c:v>70461</c:v>
                </c:pt>
                <c:pt idx="1">
                  <c:v>71371</c:v>
                </c:pt>
                <c:pt idx="2">
                  <c:v>75546</c:v>
                </c:pt>
                <c:pt idx="3">
                  <c:v>77675</c:v>
                </c:pt>
                <c:pt idx="4">
                  <c:v>78892</c:v>
                </c:pt>
                <c:pt idx="5">
                  <c:v>79754</c:v>
                </c:pt>
                <c:pt idx="6">
                  <c:v>81569</c:v>
                </c:pt>
                <c:pt idx="7">
                  <c:v>80239</c:v>
                </c:pt>
                <c:pt idx="8">
                  <c:v>83748</c:v>
                </c:pt>
                <c:pt idx="9">
                  <c:v>81233</c:v>
                </c:pt>
                <c:pt idx="10">
                  <c:v>79091</c:v>
                </c:pt>
                <c:pt idx="11">
                  <c:v>77989</c:v>
                </c:pt>
                <c:pt idx="12">
                  <c:v>78407</c:v>
                </c:pt>
                <c:pt idx="13">
                  <c:v>80000</c:v>
                </c:pt>
                <c:pt idx="14">
                  <c:v>83654</c:v>
                </c:pt>
                <c:pt idx="15">
                  <c:v>90486</c:v>
                </c:pt>
                <c:pt idx="16">
                  <c:v>90291</c:v>
                </c:pt>
                <c:pt idx="17">
                  <c:v>94267</c:v>
                </c:pt>
                <c:pt idx="18">
                  <c:v>92736</c:v>
                </c:pt>
                <c:pt idx="19">
                  <c:v>92554</c:v>
                </c:pt>
                <c:pt idx="20">
                  <c:v>95408</c:v>
                </c:pt>
                <c:pt idx="21">
                  <c:v>95915</c:v>
                </c:pt>
                <c:pt idx="22">
                  <c:v>94703</c:v>
                </c:pt>
                <c:pt idx="23">
                  <c:v>95695</c:v>
                </c:pt>
              </c:numCache>
            </c:numRef>
          </c:val>
          <c:smooth val="0"/>
          <c:extLst>
            <c:ext xmlns:c16="http://schemas.microsoft.com/office/drawing/2014/chart" uri="{C3380CC4-5D6E-409C-BE32-E72D297353CC}">
              <c16:uniqueId val="{00000000-B8FF-451B-80E9-2D60E067F51D}"/>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spPr>
              <a:noFill/>
              <a:ln w="25400">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6="http://schemas.microsoft.com/office/drawing/2014/chart" uri="{F5D05F6E-A05E-4728-AFD3-386EB277150F}">
                  <c16:filteredLitCache>
                    <c:strCache>
                      <c:ptCount val="1"/>
                      <c:pt idx="0">
                        <c:v>平成　９年度</c:v>
                      </c:pt>
                    </c:strCache>
                  </c16:filteredLitCache>
                </c:ext>
              </c:extLst>
              <c:f/>
              <c:strCache>
                <c:ptCount val="24"/>
                <c:pt idx="0">
                  <c:v>平成１０年度</c:v>
                </c:pt>
                <c:pt idx="1">
                  <c:v>平成１１年度</c:v>
                </c:pt>
                <c:pt idx="2">
                  <c:v>平成１２年度</c:v>
                </c:pt>
                <c:pt idx="3">
                  <c:v>平成１３年度</c:v>
                </c:pt>
                <c:pt idx="4">
                  <c:v>平成１４年度</c:v>
                </c:pt>
                <c:pt idx="5">
                  <c:v>平成１５年度</c:v>
                </c:pt>
                <c:pt idx="6">
                  <c:v>平成１６年度</c:v>
                </c:pt>
                <c:pt idx="7">
                  <c:v>平成１７年度</c:v>
                </c:pt>
                <c:pt idx="8">
                  <c:v>平成１８年度</c:v>
                </c:pt>
                <c:pt idx="9">
                  <c:v>平成１９年度</c:v>
                </c:pt>
                <c:pt idx="10">
                  <c:v>平成２０年度</c:v>
                </c:pt>
                <c:pt idx="11">
                  <c:v>平成２１年度</c:v>
                </c:pt>
                <c:pt idx="12">
                  <c:v>平成２２年度</c:v>
                </c:pt>
                <c:pt idx="13">
                  <c:v>平成２３年度</c:v>
                </c:pt>
                <c:pt idx="14">
                  <c:v>平成２４年度</c:v>
                </c:pt>
                <c:pt idx="15">
                  <c:v>平成２５年度</c:v>
                </c:pt>
                <c:pt idx="16">
                  <c:v>平成２６年度</c:v>
                </c:pt>
                <c:pt idx="17">
                  <c:v>平成２７年度</c:v>
                </c:pt>
                <c:pt idx="18">
                  <c:v>平成２８年度</c:v>
                </c:pt>
                <c:pt idx="19">
                  <c:v>平成２９年度</c:v>
                </c:pt>
                <c:pt idx="20">
                  <c:v>平成３０年度</c:v>
                </c:pt>
                <c:pt idx="21">
                  <c:v>令和　元年度</c:v>
                </c:pt>
                <c:pt idx="22">
                  <c:v>令和　２年度</c:v>
                </c:pt>
                <c:pt idx="23">
                  <c:v>令和　３年度</c:v>
                </c:pt>
              </c:strCache>
            </c:strRef>
          </c:cat>
          <c:val>
            <c:numRef>
              <c:extLst>
                <c:ext xmlns:c16="http://schemas.microsoft.com/office/drawing/2014/chart" uri="{F5D05F6E-A05E-4728-AFD3-386EB277150F}">
                  <c16:filteredLitCache>
                    <c:numCache>
                      <c:formatCode>General</c:formatCode>
                      <c:ptCount val="1"/>
                    </c:numCache>
                  </c16:filteredLitCache>
                </c:ext>
              </c:extLst>
              <c:f/>
              <c:numCache>
                <c:formatCode>General</c:formatCode>
                <c:ptCount val="23"/>
              </c:numCache>
            </c:numRef>
          </c:val>
          <c:smooth val="0"/>
          <c:extLst>
            <c:ext xmlns:c16="http://schemas.microsoft.com/office/drawing/2014/chart" uri="{C3380CC4-5D6E-409C-BE32-E72D297353CC}">
              <c16:uniqueId val="{00000001-B8FF-451B-80E9-2D60E067F51D}"/>
            </c:ext>
          </c:extLst>
        </c:ser>
        <c:dLbls>
          <c:showLegendKey val="0"/>
          <c:showVal val="1"/>
          <c:showCatName val="0"/>
          <c:showSerName val="0"/>
          <c:showPercent val="0"/>
          <c:showBubbleSize val="0"/>
        </c:dLbls>
        <c:marker val="1"/>
        <c:smooth val="0"/>
        <c:axId val="450336912"/>
        <c:axId val="450337304"/>
      </c:lineChart>
      <c:catAx>
        <c:axId val="4503369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450337304"/>
        <c:crossesAt val="20000"/>
        <c:auto val="1"/>
        <c:lblAlgn val="ctr"/>
        <c:lblOffset val="100"/>
        <c:tickLblSkip val="1"/>
        <c:tickMarkSkip val="1"/>
        <c:noMultiLvlLbl val="0"/>
      </c:catAx>
      <c:valAx>
        <c:axId val="450337304"/>
        <c:scaling>
          <c:orientation val="minMax"/>
          <c:max val="100000"/>
          <c:min val="20000"/>
        </c:scaling>
        <c:delete val="0"/>
        <c:axPos val="l"/>
        <c:majorGridlines>
          <c:spPr>
            <a:ln w="3175">
              <a:solidFill>
                <a:srgbClr val="000000"/>
              </a:solidFill>
              <a:prstDash val="solid"/>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lang="en-US" altLang="en-US" sz="1050"/>
                  <a:t>（ｔ）</a:t>
                </a:r>
              </a:p>
            </c:rich>
          </c:tx>
          <c:layout>
            <c:manualLayout>
              <c:xMode val="edge"/>
              <c:yMode val="edge"/>
              <c:x val="2.9472593586328911E-2"/>
              <c:y val="0.2535343983415832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450336912"/>
        <c:crosses val="autoZero"/>
        <c:crossBetween val="between"/>
        <c:majorUnit val="20000"/>
        <c:minorUnit val="10000"/>
      </c:valAx>
      <c:spPr>
        <a:noFill/>
        <a:ln w="3175">
          <a:solidFill>
            <a:srgbClr val="000000"/>
          </a:solidFill>
          <a:prstDash val="solid"/>
        </a:ln>
      </c:spPr>
    </c:plotArea>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909167048442083E-2"/>
          <c:y val="0.11293755722395164"/>
          <c:w val="0.83149390202725515"/>
          <c:h val="0.5974468656534212"/>
        </c:manualLayout>
      </c:layout>
      <c:lineChart>
        <c:grouping val="standard"/>
        <c:varyColors val="0"/>
        <c:ser>
          <c:idx val="0"/>
          <c:order val="0"/>
          <c:tx>
            <c:v>し尿</c:v>
          </c:tx>
          <c:spPr>
            <a:ln w="12700">
              <a:solidFill>
                <a:srgbClr val="000000"/>
              </a:solidFill>
              <a:prstDash val="solid"/>
            </a:ln>
          </c:spPr>
          <c:marker>
            <c:symbol val="triangle"/>
            <c:size val="5"/>
            <c:spPr>
              <a:solidFill>
                <a:srgbClr val="000000"/>
              </a:solidFill>
              <a:ln>
                <a:solidFill>
                  <a:srgbClr val="000000"/>
                </a:solidFill>
                <a:prstDash val="solid"/>
              </a:ln>
            </c:spPr>
          </c:marker>
          <c:cat>
            <c:strLit>
              <c:ptCount val="23"/>
              <c:pt idx="0">
                <c:v>平成１１年度</c:v>
              </c:pt>
              <c:pt idx="1">
                <c:v>平成１２年度</c:v>
              </c:pt>
              <c:pt idx="2">
                <c:v>平成１３年度</c:v>
              </c:pt>
              <c:pt idx="3">
                <c:v>平成１４年度</c:v>
              </c:pt>
              <c:pt idx="4">
                <c:v>平成１５年度</c:v>
              </c:pt>
              <c:pt idx="5">
                <c:v>平成１６年度</c:v>
              </c:pt>
              <c:pt idx="6">
                <c:v>平成１７年度</c:v>
              </c:pt>
              <c:pt idx="7">
                <c:v>平成１８年度</c:v>
              </c:pt>
              <c:pt idx="8">
                <c:v>平成１９年度</c:v>
              </c:pt>
              <c:pt idx="9">
                <c:v>平成２０年度</c:v>
              </c:pt>
              <c:pt idx="10">
                <c:v>平成２１年度</c:v>
              </c:pt>
              <c:pt idx="11">
                <c:v>平成２２年度</c:v>
              </c:pt>
              <c:pt idx="12">
                <c:v>平成２３年度</c:v>
              </c:pt>
              <c:pt idx="13">
                <c:v>平成２４年度</c:v>
              </c:pt>
              <c:pt idx="14">
                <c:v>平成２５年度</c:v>
              </c:pt>
              <c:pt idx="15">
                <c:v>平成２６年度</c:v>
              </c:pt>
              <c:pt idx="16">
                <c:v>平成２７年度</c:v>
              </c:pt>
              <c:pt idx="17">
                <c:v>平成２８年度</c:v>
              </c:pt>
              <c:pt idx="18">
                <c:v>平成２９年度</c:v>
              </c:pt>
              <c:pt idx="19">
                <c:v>平成３０年度</c:v>
              </c:pt>
              <c:pt idx="20">
                <c:v>令和 元年度</c:v>
              </c:pt>
              <c:pt idx="21">
                <c:v>令和　２年度</c:v>
              </c:pt>
              <c:pt idx="22">
                <c:v>令和　３年度</c:v>
              </c:pt>
            </c:strLit>
          </c:cat>
          <c:val>
            <c:numLit>
              <c:formatCode>General</c:formatCode>
              <c:ptCount val="23"/>
              <c:pt idx="0">
                <c:v>16436.3</c:v>
              </c:pt>
              <c:pt idx="1">
                <c:v>14638.9</c:v>
              </c:pt>
              <c:pt idx="2">
                <c:v>13692</c:v>
              </c:pt>
              <c:pt idx="3">
                <c:v>11801</c:v>
              </c:pt>
              <c:pt idx="4">
                <c:v>11011</c:v>
              </c:pt>
              <c:pt idx="5">
                <c:v>10176</c:v>
              </c:pt>
              <c:pt idx="6">
                <c:v>8986</c:v>
              </c:pt>
              <c:pt idx="7">
                <c:v>8179</c:v>
              </c:pt>
              <c:pt idx="8">
                <c:v>7758</c:v>
              </c:pt>
              <c:pt idx="9">
                <c:v>7631</c:v>
              </c:pt>
              <c:pt idx="10">
                <c:v>7387</c:v>
              </c:pt>
              <c:pt idx="11">
                <c:v>6324</c:v>
              </c:pt>
              <c:pt idx="12">
                <c:v>6265</c:v>
              </c:pt>
              <c:pt idx="13">
                <c:v>4893</c:v>
              </c:pt>
              <c:pt idx="14">
                <c:v>3142</c:v>
              </c:pt>
              <c:pt idx="15">
                <c:v>3473</c:v>
              </c:pt>
              <c:pt idx="16">
                <c:v>3155</c:v>
              </c:pt>
              <c:pt idx="17">
                <c:v>2152</c:v>
              </c:pt>
              <c:pt idx="18">
                <c:v>1684</c:v>
              </c:pt>
              <c:pt idx="19">
                <c:v>1618</c:v>
              </c:pt>
              <c:pt idx="20">
                <c:v>1678</c:v>
              </c:pt>
              <c:pt idx="21">
                <c:v>1488</c:v>
              </c:pt>
              <c:pt idx="22">
                <c:v>1484</c:v>
              </c:pt>
            </c:numLit>
          </c:val>
          <c:smooth val="0"/>
          <c:extLst>
            <c:ext xmlns:c16="http://schemas.microsoft.com/office/drawing/2014/chart" uri="{C3380CC4-5D6E-409C-BE32-E72D297353CC}">
              <c16:uniqueId val="{00000000-6422-4D96-B42D-CF0A3047B47B}"/>
            </c:ext>
          </c:extLst>
        </c:ser>
        <c:ser>
          <c:idx val="1"/>
          <c:order val="1"/>
          <c:tx>
            <c:v>浄化槽汚泥</c:v>
          </c:tx>
          <c:spPr>
            <a:ln w="12700">
              <a:solidFill>
                <a:srgbClr val="000000"/>
              </a:solidFill>
              <a:prstDash val="solid"/>
            </a:ln>
          </c:spPr>
          <c:marker>
            <c:symbol val="square"/>
            <c:size val="5"/>
            <c:spPr>
              <a:solidFill>
                <a:srgbClr val="000000"/>
              </a:solidFill>
              <a:ln>
                <a:solidFill>
                  <a:srgbClr val="000000"/>
                </a:solidFill>
                <a:prstDash val="solid"/>
              </a:ln>
            </c:spPr>
          </c:marker>
          <c:cat>
            <c:strLit>
              <c:ptCount val="23"/>
              <c:pt idx="0">
                <c:v>平成１１年度</c:v>
              </c:pt>
              <c:pt idx="1">
                <c:v>平成１２年度</c:v>
              </c:pt>
              <c:pt idx="2">
                <c:v>平成１３年度</c:v>
              </c:pt>
              <c:pt idx="3">
                <c:v>平成１４年度</c:v>
              </c:pt>
              <c:pt idx="4">
                <c:v>平成１５年度</c:v>
              </c:pt>
              <c:pt idx="5">
                <c:v>平成１６年度</c:v>
              </c:pt>
              <c:pt idx="6">
                <c:v>平成１７年度</c:v>
              </c:pt>
              <c:pt idx="7">
                <c:v>平成１８年度</c:v>
              </c:pt>
              <c:pt idx="8">
                <c:v>平成１９年度</c:v>
              </c:pt>
              <c:pt idx="9">
                <c:v>平成２０年度</c:v>
              </c:pt>
              <c:pt idx="10">
                <c:v>平成２１年度</c:v>
              </c:pt>
              <c:pt idx="11">
                <c:v>平成２２年度</c:v>
              </c:pt>
              <c:pt idx="12">
                <c:v>平成２３年度</c:v>
              </c:pt>
              <c:pt idx="13">
                <c:v>平成２４年度</c:v>
              </c:pt>
              <c:pt idx="14">
                <c:v>平成２５年度</c:v>
              </c:pt>
              <c:pt idx="15">
                <c:v>平成２６年度</c:v>
              </c:pt>
              <c:pt idx="16">
                <c:v>平成２７年度</c:v>
              </c:pt>
              <c:pt idx="17">
                <c:v>平成２８年度</c:v>
              </c:pt>
              <c:pt idx="18">
                <c:v>平成２９年度</c:v>
              </c:pt>
              <c:pt idx="19">
                <c:v>平成３０年度</c:v>
              </c:pt>
              <c:pt idx="20">
                <c:v>令和 元年度</c:v>
              </c:pt>
              <c:pt idx="21">
                <c:v>令和　２年度</c:v>
              </c:pt>
              <c:pt idx="22">
                <c:v>令和　３年度</c:v>
              </c:pt>
            </c:strLit>
          </c:cat>
          <c:val>
            <c:numLit>
              <c:formatCode>General</c:formatCode>
              <c:ptCount val="23"/>
              <c:pt idx="0">
                <c:v>11008.8</c:v>
              </c:pt>
              <c:pt idx="1">
                <c:v>12831.8</c:v>
              </c:pt>
              <c:pt idx="2">
                <c:v>13484</c:v>
              </c:pt>
              <c:pt idx="3">
                <c:v>14299</c:v>
              </c:pt>
              <c:pt idx="4">
                <c:v>14245</c:v>
              </c:pt>
              <c:pt idx="5">
                <c:v>14526</c:v>
              </c:pt>
              <c:pt idx="6">
                <c:v>15491</c:v>
              </c:pt>
              <c:pt idx="7">
                <c:v>16336</c:v>
              </c:pt>
              <c:pt idx="8">
                <c:v>15889</c:v>
              </c:pt>
              <c:pt idx="9">
                <c:v>15903</c:v>
              </c:pt>
              <c:pt idx="10">
                <c:v>15268</c:v>
              </c:pt>
              <c:pt idx="11">
                <c:v>15100</c:v>
              </c:pt>
              <c:pt idx="12">
                <c:v>16100</c:v>
              </c:pt>
              <c:pt idx="13">
                <c:v>16611</c:v>
              </c:pt>
              <c:pt idx="14">
                <c:v>18677</c:v>
              </c:pt>
              <c:pt idx="15">
                <c:v>17830</c:v>
              </c:pt>
              <c:pt idx="16">
                <c:v>18281</c:v>
              </c:pt>
              <c:pt idx="17">
                <c:v>18673</c:v>
              </c:pt>
              <c:pt idx="18">
                <c:v>18970</c:v>
              </c:pt>
              <c:pt idx="19">
                <c:v>18603</c:v>
              </c:pt>
              <c:pt idx="20">
                <c:v>18856</c:v>
              </c:pt>
              <c:pt idx="21">
                <c:v>18799</c:v>
              </c:pt>
              <c:pt idx="22">
                <c:v>17843</c:v>
              </c:pt>
            </c:numLit>
          </c:val>
          <c:smooth val="0"/>
          <c:extLst>
            <c:ext xmlns:c16="http://schemas.microsoft.com/office/drawing/2014/chart" uri="{C3380CC4-5D6E-409C-BE32-E72D297353CC}">
              <c16:uniqueId val="{00000001-6422-4D96-B42D-CF0A3047B47B}"/>
            </c:ext>
          </c:extLst>
        </c:ser>
        <c:dLbls>
          <c:showLegendKey val="0"/>
          <c:showVal val="0"/>
          <c:showCatName val="0"/>
          <c:showSerName val="0"/>
          <c:showPercent val="0"/>
          <c:showBubbleSize val="0"/>
        </c:dLbls>
        <c:marker val="1"/>
        <c:smooth val="0"/>
        <c:axId val="314565400"/>
        <c:axId val="314290576"/>
      </c:lineChart>
      <c:catAx>
        <c:axId val="314565400"/>
        <c:scaling>
          <c:orientation val="minMax"/>
        </c:scaling>
        <c:delete val="0"/>
        <c:axPos val="b"/>
        <c:title>
          <c:tx>
            <c:rich>
              <a:bodyPr/>
              <a:lstStyle/>
              <a:p>
                <a:pPr>
                  <a:defRPr sz="925" b="0" i="0" u="none" strike="noStrike" baseline="0">
                    <a:solidFill>
                      <a:srgbClr val="000000"/>
                    </a:solidFill>
                    <a:latin typeface="ＭＳ Ｐゴシック"/>
                    <a:ea typeface="ＭＳ Ｐゴシック"/>
                    <a:cs typeface="ＭＳ Ｐゴシック"/>
                  </a:defRPr>
                </a:pPr>
                <a:r>
                  <a:rPr lang="en-US" altLang="en-US"/>
                  <a:t>（ｋｌ）</a:t>
                </a:r>
              </a:p>
            </c:rich>
          </c:tx>
          <c:layout>
            <c:manualLayout>
              <c:xMode val="edge"/>
              <c:yMode val="edge"/>
              <c:x val="2.9159519725557463E-2"/>
              <c:y val="4.59527559055118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314290576"/>
        <c:crosses val="autoZero"/>
        <c:auto val="1"/>
        <c:lblAlgn val="ctr"/>
        <c:lblOffset val="100"/>
        <c:tickLblSkip val="1"/>
        <c:tickMarkSkip val="1"/>
        <c:noMultiLvlLbl val="0"/>
      </c:catAx>
      <c:valAx>
        <c:axId val="314290576"/>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314565400"/>
        <c:crosses val="autoZero"/>
        <c:crossBetween val="between"/>
        <c:majorUnit val="5000"/>
      </c:valAx>
      <c:spPr>
        <a:noFill/>
        <a:ln w="3175">
          <a:solidFill>
            <a:srgbClr val="000000"/>
          </a:solidFill>
          <a:prstDash val="solid"/>
        </a:ln>
      </c:spPr>
    </c:plotArea>
    <c:legend>
      <c:legendPos val="r"/>
      <c:layout>
        <c:manualLayout>
          <c:xMode val="edge"/>
          <c:yMode val="edge"/>
          <c:x val="0.33733598051530006"/>
          <c:y val="3.4286760666544583E-2"/>
          <c:w val="0.3447687992688736"/>
          <c:h val="5.7377427821522324E-2"/>
        </c:manualLayout>
      </c:layout>
      <c:overlay val="0"/>
      <c:spPr>
        <a:solidFill>
          <a:srgbClr val="FFFFFF"/>
        </a:solidFill>
        <a:ln w="3175">
          <a:noFill/>
          <a:prstDash val="solid"/>
        </a:ln>
      </c:spPr>
      <c:txPr>
        <a:bodyPr/>
        <a:lstStyle/>
        <a:p>
          <a:pPr>
            <a:defRPr sz="87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53524233641412E-2"/>
          <c:y val="9.1242344706911629E-2"/>
          <c:w val="0.87849883693448272"/>
          <c:h val="0.56498363630472115"/>
        </c:manualLayout>
      </c:layout>
      <c:barChart>
        <c:barDir val="col"/>
        <c:grouping val="clustered"/>
        <c:varyColors val="0"/>
        <c:ser>
          <c:idx val="1"/>
          <c:order val="0"/>
          <c:tx>
            <c:v>被 保 護 世 帯 （戸）</c:v>
          </c:tx>
          <c:spPr>
            <a:pattFill prst="pct90">
              <a:fgClr>
                <a:srgbClr val="000000"/>
              </a:fgClr>
              <a:bgClr>
                <a:srgbClr val="FFFFFF"/>
              </a:bgClr>
            </a:pattFill>
            <a:ln w="12700">
              <a:solidFill>
                <a:srgbClr val="000000"/>
              </a:solidFill>
              <a:prstDash val="solid"/>
            </a:ln>
          </c:spPr>
          <c:invertIfNegative val="0"/>
          <c:cat>
            <c:strLit>
              <c:ptCount val="26"/>
              <c:pt idx="0">
                <c:v>平成　９年</c:v>
              </c:pt>
              <c:pt idx="1">
                <c:v>平成１０年</c:v>
              </c:pt>
              <c:pt idx="2">
                <c:v>平成１１年</c:v>
              </c:pt>
              <c:pt idx="3">
                <c:v>平成１２年</c:v>
              </c:pt>
              <c:pt idx="4">
                <c:v>平成１３年</c:v>
              </c:pt>
              <c:pt idx="5">
                <c:v>平成１４年</c:v>
              </c:pt>
              <c:pt idx="6">
                <c:v>平成１５年</c:v>
              </c:pt>
              <c:pt idx="7">
                <c:v>平成１６年</c:v>
              </c:pt>
              <c:pt idx="8">
                <c:v>平成１７年</c:v>
              </c:pt>
              <c:pt idx="9">
                <c:v>平成１８年</c:v>
              </c:pt>
              <c:pt idx="10">
                <c:v>平成１９年</c:v>
              </c:pt>
              <c:pt idx="11">
                <c:v>平成２０年</c:v>
              </c:pt>
              <c:pt idx="12">
                <c:v>平成２１年</c:v>
              </c:pt>
              <c:pt idx="13">
                <c:v>平成２２年</c:v>
              </c:pt>
              <c:pt idx="14">
                <c:v>平成２３年</c:v>
              </c:pt>
              <c:pt idx="15">
                <c:v>平成２４年</c:v>
              </c:pt>
              <c:pt idx="16">
                <c:v>平成２５年</c:v>
              </c:pt>
              <c:pt idx="17">
                <c:v>平成２６年</c:v>
              </c:pt>
              <c:pt idx="18">
                <c:v>平成２７年</c:v>
              </c:pt>
              <c:pt idx="19">
                <c:v>平成２８年</c:v>
              </c:pt>
              <c:pt idx="20">
                <c:v>平成２９年</c:v>
              </c:pt>
              <c:pt idx="21">
                <c:v>平成３０年</c:v>
              </c:pt>
              <c:pt idx="22">
                <c:v>令和元年</c:v>
              </c:pt>
              <c:pt idx="23">
                <c:v>令和２年</c:v>
              </c:pt>
              <c:pt idx="24">
                <c:v>令和３年</c:v>
              </c:pt>
              <c:pt idx="25">
                <c:v>令和４年</c:v>
              </c:pt>
            </c:strLit>
          </c:cat>
          <c:val>
            <c:numLit>
              <c:formatCode>General</c:formatCode>
              <c:ptCount val="26"/>
              <c:pt idx="0">
                <c:v>195</c:v>
              </c:pt>
              <c:pt idx="1">
                <c:v>202</c:v>
              </c:pt>
              <c:pt idx="2">
                <c:v>227</c:v>
              </c:pt>
              <c:pt idx="3">
                <c:v>255</c:v>
              </c:pt>
              <c:pt idx="4">
                <c:v>258</c:v>
              </c:pt>
              <c:pt idx="5">
                <c:v>292</c:v>
              </c:pt>
              <c:pt idx="6">
                <c:v>388</c:v>
              </c:pt>
              <c:pt idx="7">
                <c:v>451</c:v>
              </c:pt>
              <c:pt idx="8">
                <c:v>519</c:v>
              </c:pt>
              <c:pt idx="9">
                <c:v>542</c:v>
              </c:pt>
              <c:pt idx="10">
                <c:v>559</c:v>
              </c:pt>
              <c:pt idx="11">
                <c:v>566</c:v>
              </c:pt>
              <c:pt idx="12">
                <c:v>576</c:v>
              </c:pt>
              <c:pt idx="13">
                <c:v>621</c:v>
              </c:pt>
              <c:pt idx="14">
                <c:v>632</c:v>
              </c:pt>
              <c:pt idx="15">
                <c:v>658</c:v>
              </c:pt>
              <c:pt idx="16">
                <c:v>687</c:v>
              </c:pt>
              <c:pt idx="17">
                <c:v>756</c:v>
              </c:pt>
              <c:pt idx="18">
                <c:v>814</c:v>
              </c:pt>
              <c:pt idx="19">
                <c:v>835</c:v>
              </c:pt>
              <c:pt idx="20">
                <c:v>846</c:v>
              </c:pt>
              <c:pt idx="21">
                <c:v>885</c:v>
              </c:pt>
              <c:pt idx="22">
                <c:v>903</c:v>
              </c:pt>
              <c:pt idx="23">
                <c:v>927</c:v>
              </c:pt>
              <c:pt idx="24">
                <c:v>956</c:v>
              </c:pt>
              <c:pt idx="25">
                <c:v>1011</c:v>
              </c:pt>
            </c:numLit>
          </c:val>
          <c:extLst>
            <c:ext xmlns:c16="http://schemas.microsoft.com/office/drawing/2014/chart" uri="{C3380CC4-5D6E-409C-BE32-E72D297353CC}">
              <c16:uniqueId val="{00000000-D47D-464B-876D-86A2AD8862BD}"/>
            </c:ext>
          </c:extLst>
        </c:ser>
        <c:ser>
          <c:idx val="0"/>
          <c:order val="1"/>
          <c:tx>
            <c:v>被 保 護 人 員 （人）</c:v>
          </c:tx>
          <c:spPr>
            <a:solidFill>
              <a:schemeClr val="bg1">
                <a:lumMod val="50000"/>
              </a:schemeClr>
            </a:solidFill>
            <a:ln w="12700">
              <a:solidFill>
                <a:srgbClr val="000000"/>
              </a:solidFill>
              <a:prstDash val="solid"/>
            </a:ln>
          </c:spPr>
          <c:invertIfNegative val="0"/>
          <c:cat>
            <c:strLit>
              <c:ptCount val="26"/>
              <c:pt idx="0">
                <c:v>平成　９年</c:v>
              </c:pt>
              <c:pt idx="1">
                <c:v>平成１０年</c:v>
              </c:pt>
              <c:pt idx="2">
                <c:v>平成１１年</c:v>
              </c:pt>
              <c:pt idx="3">
                <c:v>平成１２年</c:v>
              </c:pt>
              <c:pt idx="4">
                <c:v>平成１３年</c:v>
              </c:pt>
              <c:pt idx="5">
                <c:v>平成１４年</c:v>
              </c:pt>
              <c:pt idx="6">
                <c:v>平成１５年</c:v>
              </c:pt>
              <c:pt idx="7">
                <c:v>平成１６年</c:v>
              </c:pt>
              <c:pt idx="8">
                <c:v>平成１７年</c:v>
              </c:pt>
              <c:pt idx="9">
                <c:v>平成１８年</c:v>
              </c:pt>
              <c:pt idx="10">
                <c:v>平成１９年</c:v>
              </c:pt>
              <c:pt idx="11">
                <c:v>平成２０年</c:v>
              </c:pt>
              <c:pt idx="12">
                <c:v>平成２１年</c:v>
              </c:pt>
              <c:pt idx="13">
                <c:v>平成２２年</c:v>
              </c:pt>
              <c:pt idx="14">
                <c:v>平成２３年</c:v>
              </c:pt>
              <c:pt idx="15">
                <c:v>平成２４年</c:v>
              </c:pt>
              <c:pt idx="16">
                <c:v>平成２５年</c:v>
              </c:pt>
              <c:pt idx="17">
                <c:v>平成２６年</c:v>
              </c:pt>
              <c:pt idx="18">
                <c:v>平成２７年</c:v>
              </c:pt>
              <c:pt idx="19">
                <c:v>平成２８年</c:v>
              </c:pt>
              <c:pt idx="20">
                <c:v>平成２９年</c:v>
              </c:pt>
              <c:pt idx="21">
                <c:v>平成３０年</c:v>
              </c:pt>
              <c:pt idx="22">
                <c:v>令和元年</c:v>
              </c:pt>
              <c:pt idx="23">
                <c:v>令和２年</c:v>
              </c:pt>
              <c:pt idx="24">
                <c:v>令和３年</c:v>
              </c:pt>
              <c:pt idx="25">
                <c:v>令和４年</c:v>
              </c:pt>
            </c:strLit>
          </c:cat>
          <c:val>
            <c:numLit>
              <c:formatCode>General</c:formatCode>
              <c:ptCount val="26"/>
              <c:pt idx="0">
                <c:v>287</c:v>
              </c:pt>
              <c:pt idx="1">
                <c:v>308</c:v>
              </c:pt>
              <c:pt idx="2">
                <c:v>313</c:v>
              </c:pt>
              <c:pt idx="3">
                <c:v>346</c:v>
              </c:pt>
              <c:pt idx="4">
                <c:v>363</c:v>
              </c:pt>
              <c:pt idx="5">
                <c:v>414</c:v>
              </c:pt>
              <c:pt idx="6">
                <c:v>563</c:v>
              </c:pt>
              <c:pt idx="7">
                <c:v>652</c:v>
              </c:pt>
              <c:pt idx="8">
                <c:v>727</c:v>
              </c:pt>
              <c:pt idx="9">
                <c:v>747</c:v>
              </c:pt>
              <c:pt idx="10">
                <c:v>762</c:v>
              </c:pt>
              <c:pt idx="11">
                <c:v>771</c:v>
              </c:pt>
              <c:pt idx="12">
                <c:v>740</c:v>
              </c:pt>
              <c:pt idx="13">
                <c:v>798</c:v>
              </c:pt>
              <c:pt idx="14">
                <c:v>800</c:v>
              </c:pt>
              <c:pt idx="15">
                <c:v>842</c:v>
              </c:pt>
              <c:pt idx="16">
                <c:v>852</c:v>
              </c:pt>
              <c:pt idx="17">
                <c:v>928</c:v>
              </c:pt>
              <c:pt idx="18">
                <c:v>996</c:v>
              </c:pt>
              <c:pt idx="19">
                <c:v>1015</c:v>
              </c:pt>
              <c:pt idx="20">
                <c:v>1043</c:v>
              </c:pt>
              <c:pt idx="21">
                <c:v>1070</c:v>
              </c:pt>
              <c:pt idx="22">
                <c:v>1096</c:v>
              </c:pt>
              <c:pt idx="23">
                <c:v>1124</c:v>
              </c:pt>
              <c:pt idx="24">
                <c:v>1161</c:v>
              </c:pt>
              <c:pt idx="25">
                <c:v>1204</c:v>
              </c:pt>
            </c:numLit>
          </c:val>
          <c:extLst>
            <c:ext xmlns:c16="http://schemas.microsoft.com/office/drawing/2014/chart" uri="{C3380CC4-5D6E-409C-BE32-E72D297353CC}">
              <c16:uniqueId val="{00000001-D47D-464B-876D-86A2AD8862BD}"/>
            </c:ext>
          </c:extLst>
        </c:ser>
        <c:dLbls>
          <c:showLegendKey val="0"/>
          <c:showVal val="0"/>
          <c:showCatName val="0"/>
          <c:showSerName val="0"/>
          <c:showPercent val="0"/>
          <c:showBubbleSize val="0"/>
        </c:dLbls>
        <c:gapWidth val="50"/>
        <c:axId val="336474616"/>
        <c:axId val="336472656"/>
      </c:barChart>
      <c:lineChart>
        <c:grouping val="standard"/>
        <c:varyColors val="0"/>
        <c:ser>
          <c:idx val="2"/>
          <c:order val="2"/>
          <c:tx>
            <c:v>保 護 率 （‰）</c:v>
          </c:tx>
          <c:spPr>
            <a:ln w="12700">
              <a:solidFill>
                <a:srgbClr val="000000"/>
              </a:solidFill>
              <a:prstDash val="solid"/>
            </a:ln>
          </c:spPr>
          <c:marker>
            <c:symbol val="square"/>
            <c:size val="4"/>
            <c:spPr>
              <a:solidFill>
                <a:srgbClr val="000000"/>
              </a:solidFill>
              <a:ln>
                <a:solidFill>
                  <a:srgbClr val="000000"/>
                </a:solidFill>
                <a:prstDash val="solid"/>
              </a:ln>
            </c:spPr>
          </c:marker>
          <c:cat>
            <c:strLit>
              <c:ptCount val="25"/>
              <c:pt idx="0">
                <c:v>平成　９年</c:v>
              </c:pt>
              <c:pt idx="1">
                <c:v>平成１０年</c:v>
              </c:pt>
              <c:pt idx="2">
                <c:v>平成１１年</c:v>
              </c:pt>
              <c:pt idx="3">
                <c:v>平成１２年</c:v>
              </c:pt>
              <c:pt idx="4">
                <c:v>平成１３年</c:v>
              </c:pt>
              <c:pt idx="5">
                <c:v>平成１４年</c:v>
              </c:pt>
              <c:pt idx="6">
                <c:v>平成１５年</c:v>
              </c:pt>
              <c:pt idx="7">
                <c:v>平成１６年</c:v>
              </c:pt>
              <c:pt idx="8">
                <c:v>平成１７年</c:v>
              </c:pt>
              <c:pt idx="9">
                <c:v>平成１８年</c:v>
              </c:pt>
              <c:pt idx="10">
                <c:v>平成１９年</c:v>
              </c:pt>
              <c:pt idx="11">
                <c:v>平成２０年</c:v>
              </c:pt>
              <c:pt idx="12">
                <c:v>平成２１年</c:v>
              </c:pt>
              <c:pt idx="13">
                <c:v>平成２２年</c:v>
              </c:pt>
              <c:pt idx="14">
                <c:v>平成２３年</c:v>
              </c:pt>
              <c:pt idx="15">
                <c:v>平成２４年</c:v>
              </c:pt>
              <c:pt idx="16">
                <c:v>平成２５年</c:v>
              </c:pt>
              <c:pt idx="17">
                <c:v>平成２６年</c:v>
              </c:pt>
              <c:pt idx="18">
                <c:v>平成２７年</c:v>
              </c:pt>
              <c:pt idx="19">
                <c:v>平成２８年</c:v>
              </c:pt>
              <c:pt idx="20">
                <c:v>平成２９年</c:v>
              </c:pt>
              <c:pt idx="21">
                <c:v>平成３０年</c:v>
              </c:pt>
              <c:pt idx="22">
                <c:v>令和元年</c:v>
              </c:pt>
              <c:pt idx="23">
                <c:v>令和２年</c:v>
              </c:pt>
              <c:pt idx="24">
                <c:v>令和３年</c:v>
              </c:pt>
            </c:strLit>
          </c:cat>
          <c:val>
            <c:numLit>
              <c:formatCode>General</c:formatCode>
              <c:ptCount val="26"/>
              <c:pt idx="0">
                <c:v>1.62</c:v>
              </c:pt>
              <c:pt idx="1">
                <c:v>1.72</c:v>
              </c:pt>
              <c:pt idx="2">
                <c:v>1.74</c:v>
              </c:pt>
              <c:pt idx="3">
                <c:v>1.91</c:v>
              </c:pt>
              <c:pt idx="4">
                <c:v>2.2000000000000002</c:v>
              </c:pt>
              <c:pt idx="5">
                <c:v>2.4900000000000002</c:v>
              </c:pt>
              <c:pt idx="6">
                <c:v>2.91</c:v>
              </c:pt>
              <c:pt idx="7">
                <c:v>3.34</c:v>
              </c:pt>
              <c:pt idx="8">
                <c:v>3.66</c:v>
              </c:pt>
              <c:pt idx="9">
                <c:v>3.9</c:v>
              </c:pt>
              <c:pt idx="10">
                <c:v>3.74</c:v>
              </c:pt>
              <c:pt idx="11">
                <c:v>3.71</c:v>
              </c:pt>
              <c:pt idx="12">
                <c:v>3.52</c:v>
              </c:pt>
              <c:pt idx="13">
                <c:v>3.76</c:v>
              </c:pt>
              <c:pt idx="14">
                <c:v>3.73</c:v>
              </c:pt>
              <c:pt idx="15">
                <c:v>3.91</c:v>
              </c:pt>
              <c:pt idx="16">
                <c:v>3.93</c:v>
              </c:pt>
              <c:pt idx="17">
                <c:v>4.22</c:v>
              </c:pt>
              <c:pt idx="18">
                <c:v>4.5</c:v>
              </c:pt>
              <c:pt idx="19">
                <c:v>4.5</c:v>
              </c:pt>
              <c:pt idx="20">
                <c:v>4.5</c:v>
              </c:pt>
              <c:pt idx="21">
                <c:v>4.5999999999999996</c:v>
              </c:pt>
              <c:pt idx="22">
                <c:v>4.6900000000000004</c:v>
              </c:pt>
              <c:pt idx="23">
                <c:v>4.5999999999999996</c:v>
              </c:pt>
              <c:pt idx="24">
                <c:v>4.7</c:v>
              </c:pt>
              <c:pt idx="25">
                <c:v>4.8</c:v>
              </c:pt>
            </c:numLit>
          </c:val>
          <c:smooth val="0"/>
          <c:extLst>
            <c:ext xmlns:c16="http://schemas.microsoft.com/office/drawing/2014/chart" uri="{C3380CC4-5D6E-409C-BE32-E72D297353CC}">
              <c16:uniqueId val="{00000002-D47D-464B-876D-86A2AD8862BD}"/>
            </c:ext>
          </c:extLst>
        </c:ser>
        <c:dLbls>
          <c:showLegendKey val="0"/>
          <c:showVal val="0"/>
          <c:showCatName val="0"/>
          <c:showSerName val="0"/>
          <c:showPercent val="0"/>
          <c:showBubbleSize val="0"/>
        </c:dLbls>
        <c:marker val="1"/>
        <c:smooth val="0"/>
        <c:axId val="336475400"/>
        <c:axId val="336475008"/>
      </c:lineChart>
      <c:catAx>
        <c:axId val="33647461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a:t>
                </a:r>
              </a:p>
            </c:rich>
          </c:tx>
          <c:layout>
            <c:manualLayout>
              <c:xMode val="edge"/>
              <c:yMode val="edge"/>
              <c:x val="0.93670890039843924"/>
              <c:y val="3.4778523054988489E-3"/>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wordArtVertRtl"/>
          <a:lstStyle/>
          <a:p>
            <a:pPr>
              <a:defRPr sz="700" b="0" i="0" u="none" strike="noStrike" baseline="0">
                <a:solidFill>
                  <a:srgbClr val="000000"/>
                </a:solidFill>
                <a:latin typeface="ＭＳ ゴシック"/>
                <a:ea typeface="ＭＳ ゴシック"/>
                <a:cs typeface="ＭＳ ゴシック"/>
              </a:defRPr>
            </a:pPr>
            <a:endParaRPr lang="ja-JP"/>
          </a:p>
        </c:txPr>
        <c:crossAx val="336472656"/>
        <c:crosses val="autoZero"/>
        <c:auto val="0"/>
        <c:lblAlgn val="ctr"/>
        <c:lblOffset val="100"/>
        <c:tickLblSkip val="1"/>
        <c:tickMarkSkip val="1"/>
        <c:noMultiLvlLbl val="0"/>
      </c:catAx>
      <c:valAx>
        <c:axId val="3364726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6474616"/>
        <c:crosses val="autoZero"/>
        <c:crossBetween val="between"/>
      </c:valAx>
      <c:catAx>
        <c:axId val="336475400"/>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(戸・人)</a:t>
                </a:r>
              </a:p>
            </c:rich>
          </c:tx>
          <c:layout>
            <c:manualLayout>
              <c:xMode val="edge"/>
              <c:yMode val="edge"/>
              <c:x val="2.3272969999629172E-2"/>
              <c:y val="8.0334402644113966E-3"/>
            </c:manualLayout>
          </c:layout>
          <c:overlay val="0"/>
          <c:spPr>
            <a:noFill/>
            <a:ln w="25400">
              <a:noFill/>
            </a:ln>
          </c:spPr>
        </c:title>
        <c:numFmt formatCode="General" sourceLinked="1"/>
        <c:majorTickMark val="out"/>
        <c:minorTickMark val="none"/>
        <c:tickLblPos val="nextTo"/>
        <c:crossAx val="336475008"/>
        <c:crosses val="autoZero"/>
        <c:auto val="0"/>
        <c:lblAlgn val="ctr"/>
        <c:lblOffset val="100"/>
        <c:noMultiLvlLbl val="0"/>
      </c:catAx>
      <c:valAx>
        <c:axId val="336475008"/>
        <c:scaling>
          <c:orientation val="minMax"/>
        </c:scaling>
        <c:delete val="0"/>
        <c:axPos val="r"/>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6475400"/>
        <c:crosses val="max"/>
        <c:crossBetween val="between"/>
      </c:valAx>
      <c:spPr>
        <a:noFill/>
        <a:ln w="12700">
          <a:solidFill>
            <a:srgbClr val="808080"/>
          </a:solidFill>
          <a:prstDash val="solid"/>
        </a:ln>
      </c:spPr>
    </c:plotArea>
    <c:legend>
      <c:legendPos val="b"/>
      <c:layout>
        <c:manualLayout>
          <c:xMode val="edge"/>
          <c:yMode val="edge"/>
          <c:x val="0.14715196145505507"/>
          <c:y val="0.89107449531771499"/>
          <c:w val="0.73259494221990029"/>
          <c:h val="7.2820712225786566E-2"/>
        </c:manualLayout>
      </c:layout>
      <c:overlay val="0"/>
      <c:spPr>
        <a:solidFill>
          <a:srgbClr val="FFFFFF"/>
        </a:solidFill>
        <a:ln w="3175">
          <a:no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7.0364984281271067E-2"/>
          <c:y val="9.555555555555556E-2"/>
          <c:w val="0.806606303398678"/>
          <c:h val="0.77630341207349096"/>
        </c:manualLayout>
      </c:layout>
      <c:barChart>
        <c:barDir val="col"/>
        <c:grouping val="clustered"/>
        <c:varyColors val="0"/>
        <c:ser>
          <c:idx val="0"/>
          <c:order val="0"/>
          <c:tx>
            <c:v>相談件数（件）</c:v>
          </c:tx>
          <c:spPr>
            <a:solidFill>
              <a:schemeClr val="dk1">
                <a:tint val="88500"/>
              </a:schemeClr>
            </a:solidFill>
            <a:ln>
              <a:noFill/>
            </a:ln>
            <a:effectLst/>
          </c:spPr>
          <c:invertIfNegative val="0"/>
          <c:cat>
            <c:strRef>
              <c:extLst>
                <c:ext xmlns:c16="http://schemas.microsoft.com/office/drawing/2014/chart" uri="{F5D05F6E-A05E-4728-AFD3-386EB277150F}">
                  <c16:filteredLitCache>
                    <c:strCache>
                      <c:ptCount val="1"/>
                      <c:pt idx="0">
                        <c:v> 年</c:v>
                      </c:pt>
                    </c:strCache>
                  </c16:filteredLitCache>
                </c:ext>
              </c:extLst>
              <c:f/>
              <c:strCache>
                <c:ptCount val="7"/>
                <c:pt idx="0">
                  <c:v>平成２７年</c:v>
                </c:pt>
                <c:pt idx="1">
                  <c:v>平成２８年</c:v>
                </c:pt>
                <c:pt idx="2">
                  <c:v>平成２９年</c:v>
                </c:pt>
                <c:pt idx="3">
                  <c:v>平成３０年</c:v>
                </c:pt>
                <c:pt idx="4">
                  <c:v>令和　　元年</c:v>
                </c:pt>
                <c:pt idx="5">
                  <c:v>令和　　２年</c:v>
                </c:pt>
                <c:pt idx="6">
                  <c:v>令和　　３年</c:v>
                </c:pt>
              </c:strCache>
            </c:strRef>
          </c:cat>
          <c:val>
            <c:numRef>
              <c:extLst>
                <c:ext xmlns:c16="http://schemas.microsoft.com/office/drawing/2014/chart" uri="{F5D05F6E-A05E-4728-AFD3-386EB277150F}">
                  <c16:filteredLitCache>
                    <c:numCache>
                      <c:formatCode>General</c:formatCode>
                      <c:ptCount val="1"/>
                      <c:pt idx="0">
                        <c:v>162</c:v>
                      </c:pt>
                    </c:numCache>
                  </c16:filteredLitCache>
                </c:ext>
              </c:extLst>
              <c:f/>
              <c:numCache>
                <c:formatCode>General</c:formatCode>
                <c:ptCount val="6"/>
                <c:pt idx="0">
                  <c:v>76</c:v>
                </c:pt>
                <c:pt idx="1">
                  <c:v>114</c:v>
                </c:pt>
                <c:pt idx="2">
                  <c:v>73</c:v>
                </c:pt>
                <c:pt idx="3">
                  <c:v>70</c:v>
                </c:pt>
                <c:pt idx="4">
                  <c:v>3260</c:v>
                </c:pt>
                <c:pt idx="5">
                  <c:v>3871</c:v>
                </c:pt>
              </c:numCache>
            </c:numRef>
          </c:val>
          <c:extLst>
            <c:ext xmlns:c16="http://schemas.microsoft.com/office/drawing/2014/chart" uri="{C3380CC4-5D6E-409C-BE32-E72D297353CC}">
              <c16:uniqueId val="{00000000-5913-42F3-B2CC-B4AD8F9AF60F}"/>
            </c:ext>
          </c:extLst>
        </c:ser>
        <c:ser>
          <c:idx val="1"/>
          <c:order val="1"/>
          <c:tx>
            <c:v>住居確保給付金
支給対象者（人）</c:v>
          </c:tx>
          <c:spPr>
            <a:solidFill>
              <a:schemeClr val="dk1">
                <a:tint val="55000"/>
              </a:schemeClr>
            </a:solidFill>
            <a:ln>
              <a:noFill/>
            </a:ln>
            <a:effectLst/>
          </c:spPr>
          <c:invertIfNegative val="0"/>
          <c:cat>
            <c:strRef>
              <c:extLst>
                <c:ext xmlns:c16="http://schemas.microsoft.com/office/drawing/2014/chart" uri="{F5D05F6E-A05E-4728-AFD3-386EB277150F}">
                  <c16:filteredLitCache>
                    <c:strCache>
                      <c:ptCount val="1"/>
                      <c:pt idx="0">
                        <c:v> 年</c:v>
                      </c:pt>
                    </c:strCache>
                  </c16:filteredLitCache>
                </c:ext>
              </c:extLst>
              <c:f/>
              <c:strCache>
                <c:ptCount val="7"/>
                <c:pt idx="0">
                  <c:v>平成２７年</c:v>
                </c:pt>
                <c:pt idx="1">
                  <c:v>平成２８年</c:v>
                </c:pt>
                <c:pt idx="2">
                  <c:v>平成２９年</c:v>
                </c:pt>
                <c:pt idx="3">
                  <c:v>平成３０年</c:v>
                </c:pt>
                <c:pt idx="4">
                  <c:v>令和　　元年</c:v>
                </c:pt>
                <c:pt idx="5">
                  <c:v>令和　　２年</c:v>
                </c:pt>
                <c:pt idx="6">
                  <c:v>令和　　３年</c:v>
                </c:pt>
              </c:strCache>
            </c:strRef>
          </c:cat>
          <c:val>
            <c:numRef>
              <c:extLst>
                <c:ext xmlns:c16="http://schemas.microsoft.com/office/drawing/2014/chart" uri="{F5D05F6E-A05E-4728-AFD3-386EB277150F}">
                  <c16:filteredLitCache>
                    <c:numCache>
                      <c:formatCode>General</c:formatCode>
                      <c:ptCount val="1"/>
                      <c:pt idx="0">
                        <c:v>11</c:v>
                      </c:pt>
                    </c:numCache>
                  </c16:filteredLitCache>
                </c:ext>
              </c:extLst>
              <c:f/>
              <c:numCache>
                <c:formatCode>General</c:formatCode>
                <c:ptCount val="6"/>
                <c:pt idx="0">
                  <c:v>23</c:v>
                </c:pt>
                <c:pt idx="1">
                  <c:v>32</c:v>
                </c:pt>
                <c:pt idx="2">
                  <c:v>17</c:v>
                </c:pt>
                <c:pt idx="3">
                  <c:v>18</c:v>
                </c:pt>
                <c:pt idx="4">
                  <c:v>228</c:v>
                </c:pt>
                <c:pt idx="5">
                  <c:v>74</c:v>
                </c:pt>
              </c:numCache>
            </c:numRef>
          </c:val>
          <c:extLst>
            <c:ext xmlns:c16="http://schemas.microsoft.com/office/drawing/2014/chart" uri="{C3380CC4-5D6E-409C-BE32-E72D297353CC}">
              <c16:uniqueId val="{00000001-5913-42F3-B2CC-B4AD8F9AF60F}"/>
            </c:ext>
          </c:extLst>
        </c:ser>
        <c:dLbls>
          <c:showLegendKey val="0"/>
          <c:showVal val="0"/>
          <c:showCatName val="0"/>
          <c:showSerName val="0"/>
          <c:showPercent val="0"/>
          <c:showBubbleSize val="0"/>
        </c:dLbls>
        <c:gapWidth val="50"/>
        <c:axId val="607796944"/>
        <c:axId val="607797272"/>
      </c:barChart>
      <c:lineChart>
        <c:grouping val="standard"/>
        <c:varyColors val="0"/>
        <c:ser>
          <c:idx val="2"/>
          <c:order val="2"/>
          <c:tx>
            <c:v>支給総額（円）</c:v>
          </c:tx>
          <c:spPr>
            <a:ln w="28575" cap="rnd">
              <a:solidFill>
                <a:schemeClr val="dk1">
                  <a:tint val="75000"/>
                </a:schemeClr>
              </a:solidFill>
              <a:round/>
            </a:ln>
            <a:effectLst/>
          </c:spPr>
          <c:marker>
            <c:symbol val="none"/>
          </c:marker>
          <c:cat>
            <c:strRef>
              <c:extLst>
                <c:ext xmlns:c16="http://schemas.microsoft.com/office/drawing/2014/chart" uri="{F5D05F6E-A05E-4728-AFD3-386EB277150F}">
                  <c16:filteredLitCache>
                    <c:strCache>
                      <c:ptCount val="1"/>
                      <c:pt idx="0">
                        <c:v> 年</c:v>
                      </c:pt>
                    </c:strCache>
                  </c16:filteredLitCache>
                </c:ext>
              </c:extLst>
              <c:f/>
              <c:strCache>
                <c:ptCount val="7"/>
                <c:pt idx="0">
                  <c:v>平成２７年</c:v>
                </c:pt>
                <c:pt idx="1">
                  <c:v>平成２８年</c:v>
                </c:pt>
                <c:pt idx="2">
                  <c:v>平成２９年</c:v>
                </c:pt>
                <c:pt idx="3">
                  <c:v>平成３０年</c:v>
                </c:pt>
                <c:pt idx="4">
                  <c:v>令和　　元年</c:v>
                </c:pt>
                <c:pt idx="5">
                  <c:v>令和　　２年</c:v>
                </c:pt>
                <c:pt idx="6">
                  <c:v>令和　　３年</c:v>
                </c:pt>
              </c:strCache>
            </c:strRef>
          </c:cat>
          <c:val>
            <c:numRef>
              <c:extLst>
                <c:ext xmlns:c16="http://schemas.microsoft.com/office/drawing/2014/chart" uri="{F5D05F6E-A05E-4728-AFD3-386EB277150F}">
                  <c16:filteredLitCache>
                    <c:numCache>
                      <c:formatCode>General</c:formatCode>
                      <c:ptCount val="1"/>
                      <c:pt idx="0">
                        <c:v>981900</c:v>
                      </c:pt>
                    </c:numCache>
                  </c16:filteredLitCache>
                </c:ext>
              </c:extLst>
              <c:f/>
              <c:numCache>
                <c:formatCode>General</c:formatCode>
                <c:ptCount val="6"/>
                <c:pt idx="0">
                  <c:v>3081800</c:v>
                </c:pt>
                <c:pt idx="1">
                  <c:v>3636000</c:v>
                </c:pt>
                <c:pt idx="2">
                  <c:v>2150000</c:v>
                </c:pt>
                <c:pt idx="3">
                  <c:v>2363000</c:v>
                </c:pt>
                <c:pt idx="4">
                  <c:v>32587000</c:v>
                </c:pt>
                <c:pt idx="5">
                  <c:v>24885000</c:v>
                </c:pt>
              </c:numCache>
            </c:numRef>
          </c:val>
          <c:smooth val="0"/>
          <c:extLst>
            <c:ext xmlns:c16="http://schemas.microsoft.com/office/drawing/2014/chart" uri="{C3380CC4-5D6E-409C-BE32-E72D297353CC}">
              <c16:uniqueId val="{00000002-5913-42F3-B2CC-B4AD8F9AF60F}"/>
            </c:ext>
          </c:extLst>
        </c:ser>
        <c:dLbls>
          <c:showLegendKey val="0"/>
          <c:showVal val="0"/>
          <c:showCatName val="0"/>
          <c:showSerName val="0"/>
          <c:showPercent val="0"/>
          <c:showBubbleSize val="0"/>
        </c:dLbls>
        <c:marker val="1"/>
        <c:smooth val="0"/>
        <c:axId val="607781856"/>
        <c:axId val="607776280"/>
      </c:lineChart>
      <c:catAx>
        <c:axId val="607796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07797272"/>
        <c:crosses val="autoZero"/>
        <c:auto val="1"/>
        <c:lblAlgn val="ctr"/>
        <c:lblOffset val="100"/>
        <c:noMultiLvlLbl val="0"/>
      </c:catAx>
      <c:valAx>
        <c:axId val="607797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07796944"/>
        <c:crosses val="autoZero"/>
        <c:crossBetween val="between"/>
      </c:valAx>
      <c:valAx>
        <c:axId val="607776280"/>
        <c:scaling>
          <c:orientation val="minMax"/>
        </c:scaling>
        <c:delete val="0"/>
        <c:axPos val="r"/>
        <c:numFmt formatCode="#,##0_);[Red]\(#,##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607781856"/>
        <c:crosses val="max"/>
        <c:crossBetween val="between"/>
      </c:valAx>
      <c:catAx>
        <c:axId val="607781856"/>
        <c:scaling>
          <c:orientation val="minMax"/>
        </c:scaling>
        <c:delete val="1"/>
        <c:axPos val="b"/>
        <c:numFmt formatCode="General" sourceLinked="1"/>
        <c:majorTickMark val="out"/>
        <c:minorTickMark val="none"/>
        <c:tickLblPos val="nextTo"/>
        <c:crossAx val="60777628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産業分類３部門就業者の割合（％）</a:t>
            </a:r>
          </a:p>
        </c:rich>
      </c:tx>
      <c:layout>
        <c:manualLayout>
          <c:xMode val="edge"/>
          <c:yMode val="edge"/>
          <c:x val="0.36167383131162661"/>
          <c:y val="3.0991810826648546E-2"/>
        </c:manualLayout>
      </c:layout>
      <c:overlay val="0"/>
      <c:spPr>
        <a:noFill/>
        <a:ln w="25400">
          <a:noFill/>
        </a:ln>
      </c:spPr>
    </c:title>
    <c:autoTitleDeleted val="0"/>
    <c:plotArea>
      <c:layout>
        <c:manualLayout>
          <c:layoutTarget val="inner"/>
          <c:xMode val="edge"/>
          <c:yMode val="edge"/>
          <c:x val="0.13360341494208489"/>
          <c:y val="0.11776871385176614"/>
          <c:w val="0.81241672520338493"/>
          <c:h val="0.8525340516911144"/>
        </c:manualLayout>
      </c:layout>
      <c:barChart>
        <c:barDir val="bar"/>
        <c:grouping val="percentStacked"/>
        <c:varyColors val="0"/>
        <c:ser>
          <c:idx val="1"/>
          <c:order val="1"/>
          <c:tx>
            <c:v>　　　　第 １ 次 産 業　　　　</c:v>
          </c:tx>
          <c:invertIfNegative val="0"/>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6"/>
              <c:pt idx="0">
                <c:v>4290</c:v>
              </c:pt>
              <c:pt idx="1">
                <c:v>5388</c:v>
              </c:pt>
              <c:pt idx="2">
                <c:v>7227</c:v>
              </c:pt>
              <c:pt idx="3">
                <c:v>9294</c:v>
              </c:pt>
              <c:pt idx="4">
                <c:v>12124</c:v>
              </c:pt>
              <c:pt idx="5">
                <c:v>15862</c:v>
              </c:pt>
            </c:numLit>
          </c:val>
          <c:extLst>
            <c:ext xmlns:c16="http://schemas.microsoft.com/office/drawing/2014/chart" uri="{C3380CC4-5D6E-409C-BE32-E72D297353CC}">
              <c16:uniqueId val="{00000000-C915-4B1E-8D6D-4814B6576D24}"/>
            </c:ext>
          </c:extLst>
        </c:ser>
        <c:ser>
          <c:idx val="2"/>
          <c:order val="2"/>
          <c:tx>
            <c:v>第１次産業</c:v>
          </c:tx>
          <c:spPr>
            <a:pattFill prst="pct5">
              <a:fgClr>
                <a:srgbClr val="000000"/>
              </a:fgClr>
              <a:bgClr>
                <a:srgbClr val="FFFFFF"/>
              </a:bgClr>
            </a:pattFill>
            <a:ln w="12700">
              <a:solidFill>
                <a:srgbClr val="000000"/>
              </a:solidFill>
              <a:prstDash val="solid"/>
            </a:ln>
          </c:spPr>
          <c:invertIfNegative val="0"/>
          <c:dLbls>
            <c:dLbl>
              <c:idx val="0"/>
              <c:layout>
                <c:manualLayout>
                  <c:x val="-7.6051224388730253E-3"/>
                  <c:y val="-2.90026093013712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915-4B1E-8D6D-4814B6576D24}"/>
                </c:ext>
              </c:extLst>
            </c:dLbl>
            <c:dLbl>
              <c:idx val="1"/>
              <c:layout>
                <c:manualLayout>
                  <c:x val="-9.5065097162895223E-3"/>
                  <c:y val="-4.7395409989678432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15-4B1E-8D6D-4814B6576D24}"/>
                </c:ext>
              </c:extLst>
            </c:dLbl>
            <c:dLbl>
              <c:idx val="2"/>
              <c:layout>
                <c:manualLayout>
                  <c:x val="-7.5101170756211233E-3"/>
                  <c:y val="1.85777326113348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15-4B1E-8D6D-4814B6576D24}"/>
                </c:ext>
              </c:extLst>
            </c:dLbl>
            <c:spPr>
              <a:solidFill>
                <a:schemeClr val="bg1"/>
              </a:solidFill>
              <a:ln w="9525">
                <a:solidFill>
                  <a:schemeClr val="tx1"/>
                </a:solid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9"/>
              <c:pt idx="0">
                <c:v>2.4</c:v>
              </c:pt>
              <c:pt idx="1">
                <c:v>2.9798606471318125</c:v>
              </c:pt>
              <c:pt idx="2">
                <c:v>3.1372352676112754</c:v>
              </c:pt>
              <c:pt idx="3">
                <c:v>4.5418453231697633</c:v>
              </c:pt>
              <c:pt idx="4">
                <c:v>5.8176321330238085</c:v>
              </c:pt>
              <c:pt idx="5">
                <c:v>8.0008413780887437</c:v>
              </c:pt>
              <c:pt idx="6">
                <c:v>11.401862279636376</c:v>
              </c:pt>
              <c:pt idx="7">
                <c:v>17.272131521212639</c:v>
              </c:pt>
              <c:pt idx="8">
                <c:v>26.154201292705448</c:v>
              </c:pt>
            </c:numLit>
          </c:val>
          <c:extLst>
            <c:ext xmlns:c16="http://schemas.microsoft.com/office/drawing/2014/chart" uri="{C3380CC4-5D6E-409C-BE32-E72D297353CC}">
              <c16:uniqueId val="{00000004-C915-4B1E-8D6D-4814B6576D24}"/>
            </c:ext>
          </c:extLst>
        </c:ser>
        <c:ser>
          <c:idx val="4"/>
          <c:order val="4"/>
          <c:tx>
            <c:v>第２次産業</c:v>
          </c:tx>
          <c:spPr>
            <a:pattFill prst="ltDnDiag">
              <a:fgClr>
                <a:srgbClr val="000000"/>
              </a:fgClr>
              <a:bgClr>
                <a:srgbClr val="FFFFFF"/>
              </a:bgClr>
            </a:pattFill>
            <a:ln w="12700">
              <a:solidFill>
                <a:srgbClr val="000000"/>
              </a:solidFill>
              <a:prstDash val="solid"/>
            </a:ln>
          </c:spPr>
          <c:invertIfNegative val="0"/>
          <c:dLbls>
            <c:dLbl>
              <c:idx val="2"/>
              <c:layout>
                <c:manualLayout>
                  <c:x val="0"/>
                  <c:y val="-2.33157192559760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915-4B1E-8D6D-4814B6576D24}"/>
                </c:ext>
              </c:extLst>
            </c:dLbl>
            <c:spPr>
              <a:solidFill>
                <a:schemeClr val="bg1"/>
              </a:solidFill>
              <a:ln w="9525">
                <a:solidFill>
                  <a:schemeClr val="tx1"/>
                </a:solid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9"/>
              <c:pt idx="0">
                <c:v>18.600000000000001</c:v>
              </c:pt>
              <c:pt idx="1">
                <c:v>19.482676338646559</c:v>
              </c:pt>
              <c:pt idx="2">
                <c:v>17.291343313473188</c:v>
              </c:pt>
              <c:pt idx="3">
                <c:v>18.854480969773967</c:v>
              </c:pt>
              <c:pt idx="4">
                <c:v>21.778329644226098</c:v>
              </c:pt>
              <c:pt idx="5">
                <c:v>23.198786644229919</c:v>
              </c:pt>
              <c:pt idx="6">
                <c:v>24.766601646363156</c:v>
              </c:pt>
              <c:pt idx="7">
                <c:v>23.185742371142833</c:v>
              </c:pt>
              <c:pt idx="8">
                <c:v>21.680846853977048</c:v>
              </c:pt>
            </c:numLit>
          </c:val>
          <c:extLst>
            <c:ext xmlns:c16="http://schemas.microsoft.com/office/drawing/2014/chart" uri="{C3380CC4-5D6E-409C-BE32-E72D297353CC}">
              <c16:uniqueId val="{00000006-C915-4B1E-8D6D-4814B6576D24}"/>
            </c:ext>
          </c:extLst>
        </c:ser>
        <c:ser>
          <c:idx val="5"/>
          <c:order val="5"/>
          <c:tx>
            <c:v>　　　　　　　第 ３ 次 産 業</c:v>
          </c:tx>
          <c:invertIfNegative val="0"/>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6"/>
              <c:pt idx="0">
                <c:v>68602</c:v>
              </c:pt>
              <c:pt idx="1">
                <c:v>64972</c:v>
              </c:pt>
              <c:pt idx="2">
                <c:v>61506</c:v>
              </c:pt>
              <c:pt idx="3">
                <c:v>51798</c:v>
              </c:pt>
              <c:pt idx="4">
                <c:v>41679</c:v>
              </c:pt>
              <c:pt idx="5">
                <c:v>31566</c:v>
              </c:pt>
            </c:numLit>
          </c:val>
          <c:extLst>
            <c:ext xmlns:c16="http://schemas.microsoft.com/office/drawing/2014/chart" uri="{C3380CC4-5D6E-409C-BE32-E72D297353CC}">
              <c16:uniqueId val="{00000007-C915-4B1E-8D6D-4814B6576D24}"/>
            </c:ext>
          </c:extLst>
        </c:ser>
        <c:ser>
          <c:idx val="6"/>
          <c:order val="6"/>
          <c:tx>
            <c:v>第3次産業</c:v>
          </c:tx>
          <c:spPr>
            <a:pattFill prst="pct75">
              <a:fgClr>
                <a:srgbClr val="000000"/>
              </a:fgClr>
              <a:bgClr>
                <a:srgbClr val="FFFFFF"/>
              </a:bgClr>
            </a:pattFill>
            <a:ln w="12700">
              <a:solidFill>
                <a:srgbClr val="000000"/>
              </a:solidFill>
              <a:prstDash val="solid"/>
            </a:ln>
          </c:spPr>
          <c:invertIfNegative val="0"/>
          <c:dLbls>
            <c:dLbl>
              <c:idx val="0"/>
              <c:layout>
                <c:manualLayout>
                  <c:x val="-3.6036135806297356E-3"/>
                  <c:y val="-3.9773431733411386E-4"/>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915-4B1E-8D6D-4814B6576D24}"/>
                </c:ext>
              </c:extLst>
            </c:dLbl>
            <c:dLbl>
              <c:idx val="1"/>
              <c:layout>
                <c:manualLayout>
                  <c:x val="1.6475968566102318E-2"/>
                  <c:y val="-2.2669488297069433E-3"/>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915-4B1E-8D6D-4814B6576D24}"/>
                </c:ext>
              </c:extLst>
            </c:dLbl>
            <c:dLbl>
              <c:idx val="2"/>
              <c:layout>
                <c:manualLayout>
                  <c:x val="1.7953039653827055E-2"/>
                  <c:y val="-2.8293527125614905E-3"/>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915-4B1E-8D6D-4814B6576D24}"/>
                </c:ext>
              </c:extLst>
            </c:dLbl>
            <c:dLbl>
              <c:idx val="3"/>
              <c:layout>
                <c:manualLayout>
                  <c:x val="0"/>
                  <c:y val="-2.6721370426585575E-3"/>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915-4B1E-8D6D-4814B6576D24}"/>
                </c:ext>
              </c:extLst>
            </c:dLbl>
            <c:dLbl>
              <c:idx val="4"/>
              <c:layout>
                <c:manualLayout>
                  <c:x val="-5.4053584699119772E-3"/>
                  <c:y val="-5.2194165232076776E-4"/>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915-4B1E-8D6D-4814B6576D24}"/>
                </c:ext>
              </c:extLst>
            </c:dLbl>
            <c:dLbl>
              <c:idx val="5"/>
              <c:layout>
                <c:manualLayout>
                  <c:x val="5.4053584699118385E-3"/>
                  <c:y val="-9.2712112002148864E-5"/>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915-4B1E-8D6D-4814B6576D24}"/>
                </c:ext>
              </c:extLst>
            </c:dLbl>
            <c:dLbl>
              <c:idx val="6"/>
              <c:layout>
                <c:manualLayout>
                  <c:x val="-1.0854082428885711E-2"/>
                  <c:y val="-2.7402461880934626E-4"/>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915-4B1E-8D6D-4814B6576D24}"/>
                </c:ext>
              </c:extLst>
            </c:dLbl>
            <c:dLbl>
              <c:idx val="7"/>
              <c:layout>
                <c:manualLayout>
                  <c:x val="-1.2994657818336651E-4"/>
                  <c:y val="-2.4986373155419094E-4"/>
                </c:manualLayout>
              </c:layout>
              <c:spPr>
                <a:solidFill>
                  <a:schemeClr val="bg1"/>
                </a:solidFill>
                <a:ln>
                  <a:solidFill>
                    <a:schemeClr val="tx1"/>
                  </a:solid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915-4B1E-8D6D-4814B6576D24}"/>
                </c:ext>
              </c:extLst>
            </c:dLbl>
            <c:spPr>
              <a:solidFill>
                <a:schemeClr val="bg1"/>
              </a:solidFill>
              <a:ln>
                <a:solidFill>
                  <a:schemeClr val="tx1"/>
                </a:solid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9"/>
              <c:pt idx="0">
                <c:v>75.599999999999994</c:v>
              </c:pt>
              <c:pt idx="1">
                <c:v>71.379211606375875</c:v>
              </c:pt>
              <c:pt idx="2">
                <c:v>69.283532769238477</c:v>
              </c:pt>
              <c:pt idx="3">
                <c:v>72.629294372981846</c:v>
              </c:pt>
              <c:pt idx="4">
                <c:v>70.152783026507578</c:v>
              </c:pt>
              <c:pt idx="5">
                <c:v>68.091843060844923</c:v>
              </c:pt>
              <c:pt idx="6">
                <c:v>63.54569209819293</c:v>
              </c:pt>
              <c:pt idx="7">
                <c:v>59.376869817933155</c:v>
              </c:pt>
              <c:pt idx="8">
                <c:v>52.047882865057382</c:v>
              </c:pt>
            </c:numLit>
          </c:val>
          <c:extLst>
            <c:ext xmlns:c16="http://schemas.microsoft.com/office/drawing/2014/chart" uri="{C3380CC4-5D6E-409C-BE32-E72D297353CC}">
              <c16:uniqueId val="{00000010-C915-4B1E-8D6D-4814B6576D24}"/>
            </c:ext>
          </c:extLst>
        </c:ser>
        <c:ser>
          <c:idx val="7"/>
          <c:order val="7"/>
          <c:tx>
            <c:v>産業分類</c:v>
          </c:tx>
          <c:invertIfNegative val="0"/>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6"/>
              <c:pt idx="0">
                <c:v>3754</c:v>
              </c:pt>
              <c:pt idx="1">
                <c:v>2085</c:v>
              </c:pt>
              <c:pt idx="2">
                <c:v>640</c:v>
              </c:pt>
              <c:pt idx="3">
                <c:v>233</c:v>
              </c:pt>
              <c:pt idx="4">
                <c:v>116</c:v>
              </c:pt>
              <c:pt idx="5">
                <c:v>71</c:v>
              </c:pt>
            </c:numLit>
          </c:val>
          <c:extLst>
            <c:ext xmlns:c16="http://schemas.microsoft.com/office/drawing/2014/chart" uri="{C3380CC4-5D6E-409C-BE32-E72D297353CC}">
              <c16:uniqueId val="{00000011-C915-4B1E-8D6D-4814B6576D24}"/>
            </c:ext>
          </c:extLst>
        </c:ser>
        <c:ser>
          <c:idx val="8"/>
          <c:order val="8"/>
          <c:tx>
            <c:v>産業分類不能</c:v>
          </c:tx>
          <c:spPr>
            <a:pattFill prst="smGrid">
              <a:fgClr>
                <a:srgbClr val="000000"/>
              </a:fgClr>
              <a:bgClr>
                <a:srgbClr val="FFFFFF"/>
              </a:bgClr>
            </a:pattFill>
            <a:ln w="12700">
              <a:solidFill>
                <a:srgbClr val="000000"/>
              </a:solidFill>
              <a:prstDash val="solid"/>
            </a:ln>
          </c:spPr>
          <c:invertIfNegative val="0"/>
          <c:dLbls>
            <c:dLbl>
              <c:idx val="0"/>
              <c:layout>
                <c:manualLayout>
                  <c:x val="4.3087326116167522E-2"/>
                  <c:y val="2.1294919820935379E-3"/>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915-4B1E-8D6D-4814B6576D24}"/>
                </c:ext>
              </c:extLst>
            </c:dLbl>
            <c:dLbl>
              <c:idx val="1"/>
              <c:layout>
                <c:manualLayout>
                  <c:x val="6.6813730334245286E-2"/>
                  <c:y val="-7.8968149513037906E-4"/>
                </c:manualLayout>
              </c:layout>
              <c:spPr>
                <a:solidFill>
                  <a:srgbClr val="FFFFFF"/>
                </a:solidFill>
                <a:ln w="25400">
                  <a:noFill/>
                </a:ln>
              </c:spPr>
              <c:txPr>
                <a:bodyPr anchorCtr="0"/>
                <a:lstStyle/>
                <a:p>
                  <a:pPr algn="ct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915-4B1E-8D6D-4814B6576D24}"/>
                </c:ext>
              </c:extLst>
            </c:dLbl>
            <c:dLbl>
              <c:idx val="2"/>
              <c:layout>
                <c:manualLayout>
                  <c:x val="3.4850170547284572E-2"/>
                  <c:y val="-9.569824381359984E-4"/>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915-4B1E-8D6D-4814B6576D24}"/>
                </c:ext>
              </c:extLst>
            </c:dLbl>
            <c:dLbl>
              <c:idx val="3"/>
              <c:layout>
                <c:manualLayout>
                  <c:x val="2.9085467872026496E-2"/>
                  <c:y val="-3.6651883740224778E-4"/>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915-4B1E-8D6D-4814B6576D24}"/>
                </c:ext>
              </c:extLst>
            </c:dLbl>
            <c:dLbl>
              <c:idx val="4"/>
              <c:layout>
                <c:manualLayout>
                  <c:x val="2.0941104247890609E-2"/>
                  <c:y val="-2.1644556117912141E-3"/>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C915-4B1E-8D6D-4814B6576D24}"/>
                </c:ext>
              </c:extLst>
            </c:dLbl>
            <c:dLbl>
              <c:idx val="5"/>
              <c:layout>
                <c:manualLayout>
                  <c:x val="2.0291747737678625E-2"/>
                  <c:y val="-1.2519511867056543E-3"/>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915-4B1E-8D6D-4814B6576D24}"/>
                </c:ext>
              </c:extLst>
            </c:dLbl>
            <c:dLbl>
              <c:idx val="6"/>
              <c:layout>
                <c:manualLayout>
                  <c:x val="1.9807640913176411E-2"/>
                  <c:y val="-3.0501133059035071E-3"/>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C915-4B1E-8D6D-4814B6576D24}"/>
                </c:ext>
              </c:extLst>
            </c:dLbl>
            <c:dLbl>
              <c:idx val="7"/>
              <c:layout>
                <c:manualLayout>
                  <c:x val="1.7876939031191467E-2"/>
                  <c:y val="0"/>
                </c:manualLayout>
              </c:layout>
              <c:spPr>
                <a:solidFill>
                  <a:srgbClr val="FFFFFF"/>
                </a:solidFill>
                <a:ln w="25400">
                  <a:noFill/>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915-4B1E-8D6D-4814B6576D24}"/>
                </c:ext>
              </c:extLst>
            </c:dLbl>
            <c:dLbl>
              <c:idx val="8"/>
              <c:layout>
                <c:manualLayout>
                  <c:x val="1.8031556075015685E-2"/>
                  <c:y val="-2.22717188277922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C915-4B1E-8D6D-4814B6576D24}"/>
                </c:ext>
              </c:extLst>
            </c:dLbl>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Lit>
              <c:formatCode>General</c:formatCode>
              <c:ptCount val="9"/>
              <c:pt idx="0">
                <c:v>3.3</c:v>
              </c:pt>
              <c:pt idx="1">
                <c:v>6.1582514078457571</c:v>
              </c:pt>
              <c:pt idx="2">
                <c:v>10.287888649677065</c:v>
              </c:pt>
              <c:pt idx="3">
                <c:v>3.9743793340744271</c:v>
              </c:pt>
              <c:pt idx="4">
                <c:v>2.2512551962425094</c:v>
              </c:pt>
              <c:pt idx="5">
                <c:v>0.70852891683641839</c:v>
              </c:pt>
              <c:pt idx="6">
                <c:v>0.2858439758075399</c:v>
              </c:pt>
              <c:pt idx="7">
                <c:v>0.16525628971137135</c:v>
              </c:pt>
              <c:pt idx="8">
                <c:v>0.11706898826012399</c:v>
              </c:pt>
            </c:numLit>
          </c:val>
          <c:extLst>
            <c:ext xmlns:c16="http://schemas.microsoft.com/office/drawing/2014/chart" uri="{C3380CC4-5D6E-409C-BE32-E72D297353CC}">
              <c16:uniqueId val="{0000001B-C915-4B1E-8D6D-4814B6576D24}"/>
            </c:ext>
          </c:extLst>
        </c:ser>
        <c:dLbls>
          <c:showLegendKey val="0"/>
          <c:showVal val="0"/>
          <c:showCatName val="0"/>
          <c:showSerName val="0"/>
          <c:showPercent val="0"/>
          <c:showBubbleSize val="0"/>
        </c:dLbls>
        <c:gapWidth val="40"/>
        <c:overlap val="100"/>
        <c:axId val="94069728"/>
        <c:axId val="94073648"/>
        <c:extLst>
          <c:ext xmlns:c15="http://schemas.microsoft.com/office/drawing/2012/chart" uri="{02D57815-91ED-43cb-92C2-25804820EDAC}">
            <c15:filteredBarSeries>
              <c15:ser>
                <c:idx val="0"/>
                <c:order val="0"/>
                <c:tx>
                  <c:v>総     数</c:v>
                </c:tx>
                <c:invertIfNegative val="0"/>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Ref>
                    <c:extLst>
                      <c:ext uri="{02D57815-91ED-43cb-92C2-25804820EDAC}">
                        <c15:formulaRef>
                          <c15:sqref>Sheet2!#REF!</c15:sqref>
                        </c15:formulaRef>
                      </c:ext>
                    </c:extLst>
                    <c:numCache>
                      <c:formatCode>General</c:formatCode>
                      <c:ptCount val="1"/>
                      <c:pt idx="0">
                        <c:v>1</c:v>
                      </c:pt>
                    </c:numCache>
                  </c:numRef>
                </c:val>
                <c:extLst>
                  <c:ext xmlns:c16="http://schemas.microsoft.com/office/drawing/2014/chart" uri="{C3380CC4-5D6E-409C-BE32-E72D297353CC}">
                    <c16:uniqueId val="{0000001C-C915-4B1E-8D6D-4814B6576D24}"/>
                  </c:ext>
                </c:extLst>
              </c15:ser>
            </c15:filteredBarSeries>
            <c15:filteredBarSeries>
              <c15:ser>
                <c:idx val="3"/>
                <c:order val="3"/>
                <c:tx>
                  <c:v>第 ２ 次 産 業</c:v>
                </c:tx>
                <c:invertIfNegative val="0"/>
                <c:cat>
                  <c:strLit>
                    <c:ptCount val="9"/>
                    <c:pt idx="0">
                      <c:v>令和　２年</c:v>
                    </c:pt>
                    <c:pt idx="1">
                      <c:v>平成２７年</c:v>
                    </c:pt>
                    <c:pt idx="2">
                      <c:v>平成２２年</c:v>
                    </c:pt>
                    <c:pt idx="3">
                      <c:v>平成１７年</c:v>
                    </c:pt>
                    <c:pt idx="4">
                      <c:v>平成１２年</c:v>
                    </c:pt>
                    <c:pt idx="5">
                      <c:v>平成　７年</c:v>
                    </c:pt>
                    <c:pt idx="6">
                      <c:v>平成　２年</c:v>
                    </c:pt>
                    <c:pt idx="7">
                      <c:v>昭和６０年</c:v>
                    </c:pt>
                    <c:pt idx="8">
                      <c:v>昭和５５年</c:v>
                    </c:pt>
                  </c:strLit>
                </c:cat>
                <c:val>
                  <c:numRef>
                    <c:extLst xmlns:c15="http://schemas.microsoft.com/office/drawing/2012/chart">
                      <c:ext xmlns:c15="http://schemas.microsoft.com/office/drawing/2012/chart" uri="{02D57815-91ED-43cb-92C2-25804820EDAC}">
                        <c15:formulaRef>
                          <c15:sqref>Sheet2!#REF!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1D-C915-4B1E-8D6D-4814B6576D24}"/>
                  </c:ext>
                </c:extLst>
              </c15:ser>
            </c15:filteredBarSeries>
          </c:ext>
        </c:extLst>
      </c:barChart>
      <c:catAx>
        <c:axId val="940697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94073648"/>
        <c:crosses val="autoZero"/>
        <c:auto val="1"/>
        <c:lblAlgn val="ctr"/>
        <c:lblOffset val="100"/>
        <c:tickLblSkip val="1"/>
        <c:tickMarkSkip val="1"/>
        <c:noMultiLvlLbl val="0"/>
      </c:catAx>
      <c:valAx>
        <c:axId val="94073648"/>
        <c:scaling>
          <c:orientation val="minMax"/>
        </c:scaling>
        <c:delete val="1"/>
        <c:axPos val="b"/>
        <c:numFmt formatCode="0%" sourceLinked="1"/>
        <c:majorTickMark val="none"/>
        <c:minorTickMark val="none"/>
        <c:tickLblPos val="nextTo"/>
        <c:crossAx val="94069728"/>
        <c:crosses val="autoZero"/>
        <c:crossBetween val="between"/>
        <c:majorUnit val="0.2"/>
      </c:valAx>
      <c:spPr>
        <a:noFill/>
        <a:ln w="25400">
          <a:noFill/>
        </a:ln>
      </c:spPr>
    </c:plotArea>
    <c:legend>
      <c:legendPos val="b"/>
      <c:layout>
        <c:manualLayout>
          <c:xMode val="edge"/>
          <c:yMode val="edge"/>
          <c:x val="0.1778080840461817"/>
          <c:y val="7.438704930095659E-2"/>
          <c:w val="0.6847264087318462"/>
          <c:h val="4.9587094296139833E-2"/>
        </c:manualLayout>
      </c:layout>
      <c:overlay val="0"/>
      <c:spPr>
        <a:solidFill>
          <a:srgbClr val="FFFFFF"/>
        </a:solidFill>
        <a:ln w="3175">
          <a:noFill/>
          <a:prstDash val="solid"/>
        </a:ln>
      </c:spPr>
      <c:txPr>
        <a:bodyPr/>
        <a:lstStyle/>
        <a:p>
          <a:pPr>
            <a:defRPr sz="105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保育所（園）児童数</a:t>
            </a:r>
          </a:p>
        </c:rich>
      </c:tx>
      <c:layout>
        <c:manualLayout>
          <c:xMode val="edge"/>
          <c:yMode val="edge"/>
          <c:x val="0.40903823870220163"/>
          <c:y val="3.125E-2"/>
        </c:manualLayout>
      </c:layout>
      <c:overlay val="0"/>
      <c:spPr>
        <a:noFill/>
        <a:ln w="25400">
          <a:noFill/>
        </a:ln>
      </c:spPr>
    </c:title>
    <c:autoTitleDeleted val="0"/>
    <c:plotArea>
      <c:layout>
        <c:manualLayout>
          <c:layoutTarget val="inner"/>
          <c:xMode val="edge"/>
          <c:yMode val="edge"/>
          <c:x val="6.8366164542294328E-2"/>
          <c:y val="0.16071446087914698"/>
          <c:w val="0.91309385863267667"/>
          <c:h val="0.60044708300681304"/>
        </c:manualLayout>
      </c:layout>
      <c:barChart>
        <c:barDir val="col"/>
        <c:grouping val="clustered"/>
        <c:varyColors val="0"/>
        <c:ser>
          <c:idx val="0"/>
          <c:order val="0"/>
          <c:spPr>
            <a:pattFill prst="pct20">
              <a:fgClr>
                <a:srgbClr val="000000"/>
              </a:fgClr>
              <a:bgClr>
                <a:srgbClr val="FFFFFF"/>
              </a:bgClr>
            </a:pattFill>
            <a:ln w="12700">
              <a:solidFill>
                <a:srgbClr val="000000"/>
              </a:solidFill>
              <a:prstDash val="solid"/>
            </a:ln>
          </c:spPr>
          <c:invertIfNegative val="0"/>
          <c:cat>
            <c:strLit>
              <c:ptCount val="26"/>
              <c:pt idx="0">
                <c:v>平成９年</c:v>
              </c:pt>
              <c:pt idx="1">
                <c:v>平成１０年</c:v>
              </c:pt>
              <c:pt idx="2">
                <c:v>平成１１年</c:v>
              </c:pt>
              <c:pt idx="3">
                <c:v>平成１２年</c:v>
              </c:pt>
              <c:pt idx="4">
                <c:v>平成１３年</c:v>
              </c:pt>
              <c:pt idx="5">
                <c:v>平成１４年</c:v>
              </c:pt>
              <c:pt idx="6">
                <c:v>平成１５年</c:v>
              </c:pt>
              <c:pt idx="7">
                <c:v>平成１６年</c:v>
              </c:pt>
              <c:pt idx="8">
                <c:v>平成１７年</c:v>
              </c:pt>
              <c:pt idx="9">
                <c:v>平成１８年</c:v>
              </c:pt>
              <c:pt idx="10">
                <c:v>平成１９年</c:v>
              </c:pt>
              <c:pt idx="11">
                <c:v>平成２０年</c:v>
              </c:pt>
              <c:pt idx="12">
                <c:v>平成２１年</c:v>
              </c:pt>
              <c:pt idx="13">
                <c:v>平成２２年</c:v>
              </c:pt>
              <c:pt idx="14">
                <c:v>平成２３年</c:v>
              </c:pt>
              <c:pt idx="15">
                <c:v>平成２４年</c:v>
              </c:pt>
              <c:pt idx="16">
                <c:v>平成２５年</c:v>
              </c:pt>
              <c:pt idx="17">
                <c:v>平成２６年</c:v>
              </c:pt>
              <c:pt idx="18">
                <c:v>平成２７年</c:v>
              </c:pt>
              <c:pt idx="19">
                <c:v>平成２８年</c:v>
              </c:pt>
              <c:pt idx="20">
                <c:v>平成２９年</c:v>
              </c:pt>
              <c:pt idx="21">
                <c:v>平成３０年</c:v>
              </c:pt>
              <c:pt idx="22">
                <c:v>令和元年</c:v>
              </c:pt>
              <c:pt idx="23">
                <c:v>令和２年</c:v>
              </c:pt>
              <c:pt idx="24">
                <c:v>令和３年</c:v>
              </c:pt>
              <c:pt idx="25">
                <c:v>令和４年</c:v>
              </c:pt>
            </c:strLit>
          </c:cat>
          <c:val>
            <c:numLit>
              <c:formatCode>General</c:formatCode>
              <c:ptCount val="26"/>
              <c:pt idx="0">
                <c:v>2393</c:v>
              </c:pt>
              <c:pt idx="1">
                <c:v>2456</c:v>
              </c:pt>
              <c:pt idx="2">
                <c:v>2609</c:v>
              </c:pt>
              <c:pt idx="3">
                <c:v>2665</c:v>
              </c:pt>
              <c:pt idx="4">
                <c:v>2756</c:v>
              </c:pt>
              <c:pt idx="5">
                <c:v>2830</c:v>
              </c:pt>
              <c:pt idx="6">
                <c:v>2668</c:v>
              </c:pt>
              <c:pt idx="7">
                <c:v>2862</c:v>
              </c:pt>
              <c:pt idx="8">
                <c:v>2939</c:v>
              </c:pt>
              <c:pt idx="9">
                <c:v>3120</c:v>
              </c:pt>
              <c:pt idx="10">
                <c:v>3100</c:v>
              </c:pt>
              <c:pt idx="11">
                <c:v>3178</c:v>
              </c:pt>
              <c:pt idx="12">
                <c:v>3350</c:v>
              </c:pt>
              <c:pt idx="13">
                <c:v>3559</c:v>
              </c:pt>
              <c:pt idx="14">
                <c:v>3751</c:v>
              </c:pt>
              <c:pt idx="15">
                <c:v>4013</c:v>
              </c:pt>
              <c:pt idx="16">
                <c:v>4301</c:v>
              </c:pt>
              <c:pt idx="17">
                <c:v>4482</c:v>
              </c:pt>
              <c:pt idx="18">
                <c:v>4644</c:v>
              </c:pt>
              <c:pt idx="19">
                <c:v>4823</c:v>
              </c:pt>
              <c:pt idx="20">
                <c:v>5107</c:v>
              </c:pt>
              <c:pt idx="21">
                <c:v>5384</c:v>
              </c:pt>
              <c:pt idx="22">
                <c:v>5610</c:v>
              </c:pt>
              <c:pt idx="23">
                <c:v>5957</c:v>
              </c:pt>
              <c:pt idx="24">
                <c:v>6324</c:v>
              </c:pt>
              <c:pt idx="25">
                <c:v>6510</c:v>
              </c:pt>
            </c:numLit>
          </c:val>
          <c:extLst>
            <c:ext xmlns:c16="http://schemas.microsoft.com/office/drawing/2014/chart" uri="{C3380CC4-5D6E-409C-BE32-E72D297353CC}">
              <c16:uniqueId val="{00000000-FE40-4C38-B4A4-3C42900927C6}"/>
            </c:ext>
          </c:extLst>
        </c:ser>
        <c:dLbls>
          <c:showLegendKey val="0"/>
          <c:showVal val="0"/>
          <c:showCatName val="0"/>
          <c:showSerName val="0"/>
          <c:showPercent val="0"/>
          <c:showBubbleSize val="0"/>
        </c:dLbls>
        <c:gapWidth val="40"/>
        <c:axId val="375161632"/>
        <c:axId val="375162024"/>
      </c:barChart>
      <c:catAx>
        <c:axId val="375161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975" b="0" i="0" u="none" strike="noStrike" baseline="0">
                <a:solidFill>
                  <a:srgbClr val="000000"/>
                </a:solidFill>
                <a:latin typeface="ＭＳ ゴシック"/>
                <a:ea typeface="ＭＳ ゴシック"/>
                <a:cs typeface="ＭＳ ゴシック"/>
              </a:defRPr>
            </a:pPr>
            <a:endParaRPr lang="ja-JP"/>
          </a:p>
        </c:txPr>
        <c:crossAx val="375162024"/>
        <c:crosses val="autoZero"/>
        <c:auto val="1"/>
        <c:lblAlgn val="ctr"/>
        <c:lblOffset val="100"/>
        <c:tickLblSkip val="1"/>
        <c:tickMarkSkip val="1"/>
        <c:noMultiLvlLbl val="0"/>
      </c:catAx>
      <c:valAx>
        <c:axId val="375162024"/>
        <c:scaling>
          <c:orientation val="minMax"/>
        </c:scaling>
        <c:delete val="0"/>
        <c:axPos val="l"/>
        <c:majorGridlines>
          <c:spPr>
            <a:ln w="3175">
              <a:solidFill>
                <a:srgbClr val="000000"/>
              </a:solidFill>
              <a:prstDash val="sysDot"/>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(人)</a:t>
                </a:r>
              </a:p>
            </c:rich>
          </c:tx>
          <c:layout>
            <c:manualLayout>
              <c:xMode val="edge"/>
              <c:yMode val="edge"/>
              <c:x val="1.3904982618771726E-2"/>
              <c:y val="6.473214285714286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7516163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認定こども園児童数</a:t>
            </a:r>
          </a:p>
        </c:rich>
      </c:tx>
      <c:layout>
        <c:manualLayout>
          <c:xMode val="edge"/>
          <c:yMode val="edge"/>
          <c:x val="0.40903823870220163"/>
          <c:y val="3.125E-2"/>
        </c:manualLayout>
      </c:layout>
      <c:overlay val="0"/>
      <c:spPr>
        <a:noFill/>
        <a:ln w="25400">
          <a:noFill/>
        </a:ln>
      </c:spPr>
    </c:title>
    <c:autoTitleDeleted val="0"/>
    <c:plotArea>
      <c:layout>
        <c:manualLayout>
          <c:layoutTarget val="inner"/>
          <c:xMode val="edge"/>
          <c:yMode val="edge"/>
          <c:x val="6.8366164542294328E-2"/>
          <c:y val="0.10143335695361873"/>
          <c:w val="0.91309385863267667"/>
          <c:h val="0.7280812274960532"/>
        </c:manualLayout>
      </c:layout>
      <c:barChart>
        <c:barDir val="col"/>
        <c:grouping val="clustered"/>
        <c:varyColors val="0"/>
        <c:ser>
          <c:idx val="0"/>
          <c:order val="0"/>
          <c:spPr>
            <a:pattFill prst="pct20">
              <a:fgClr>
                <a:srgbClr val="000000"/>
              </a:fgClr>
              <a:bgClr>
                <a:srgbClr val="FFFFFF"/>
              </a:bgClr>
            </a:pattFill>
            <a:ln w="12700">
              <a:solidFill>
                <a:srgbClr val="000000"/>
              </a:solidFill>
              <a:prstDash val="solid"/>
            </a:ln>
          </c:spPr>
          <c:invertIfNegative val="0"/>
          <c:cat>
            <c:strLit>
              <c:ptCount val="24"/>
              <c:pt idx="0">
                <c:v>平成２７年</c:v>
              </c:pt>
              <c:pt idx="1">
                <c:v>平成２８年</c:v>
              </c:pt>
              <c:pt idx="2">
                <c:v>平成２９年</c:v>
              </c:pt>
              <c:pt idx="3">
                <c:v>平成３０年</c:v>
              </c:pt>
              <c:pt idx="4">
                <c:v>令和元年</c:v>
              </c:pt>
              <c:pt idx="5">
                <c:v>令和２年</c:v>
              </c:pt>
              <c:pt idx="6">
                <c:v>令和３年</c:v>
              </c:pt>
              <c:pt idx="7">
                <c:v>令和４年</c:v>
              </c:pt>
              <c:pt idx="8">
                <c:v>平成２７年</c:v>
              </c:pt>
              <c:pt idx="9">
                <c:v>平成２８年</c:v>
              </c:pt>
              <c:pt idx="10">
                <c:v>平成２９年</c:v>
              </c:pt>
              <c:pt idx="11">
                <c:v>平成３０年</c:v>
              </c:pt>
              <c:pt idx="12">
                <c:v>令和元年</c:v>
              </c:pt>
              <c:pt idx="13">
                <c:v>令和２年</c:v>
              </c:pt>
              <c:pt idx="14">
                <c:v>令和３年</c:v>
              </c:pt>
              <c:pt idx="15">
                <c:v>令和４年</c:v>
              </c:pt>
              <c:pt idx="16">
                <c:v>平成２７年</c:v>
              </c:pt>
              <c:pt idx="17">
                <c:v>平成２８年</c:v>
              </c:pt>
              <c:pt idx="18">
                <c:v>平成２９年</c:v>
              </c:pt>
              <c:pt idx="19">
                <c:v>平成３０年</c:v>
              </c:pt>
              <c:pt idx="20">
                <c:v>令和元年</c:v>
              </c:pt>
              <c:pt idx="21">
                <c:v>令和２年</c:v>
              </c:pt>
              <c:pt idx="22">
                <c:v>令和３年</c:v>
              </c:pt>
              <c:pt idx="23">
                <c:v>令和４年</c:v>
              </c:pt>
            </c:strLit>
          </c:cat>
          <c:val>
            <c:numLit>
              <c:formatCode>General</c:formatCode>
              <c:ptCount val="24"/>
              <c:pt idx="0">
                <c:v>543</c:v>
              </c:pt>
              <c:pt idx="1">
                <c:v>562</c:v>
              </c:pt>
              <c:pt idx="2">
                <c:v>613</c:v>
              </c:pt>
              <c:pt idx="3">
                <c:v>728</c:v>
              </c:pt>
              <c:pt idx="4">
                <c:v>831</c:v>
              </c:pt>
              <c:pt idx="5">
                <c:v>838</c:v>
              </c:pt>
              <c:pt idx="6">
                <c:v>917</c:v>
              </c:pt>
              <c:pt idx="7">
                <c:v>919</c:v>
              </c:pt>
              <c:pt idx="8">
                <c:v>283</c:v>
              </c:pt>
              <c:pt idx="9">
                <c:v>292</c:v>
              </c:pt>
              <c:pt idx="10">
                <c:v>275</c:v>
              </c:pt>
              <c:pt idx="11">
                <c:v>275</c:v>
              </c:pt>
              <c:pt idx="12">
                <c:v>280</c:v>
              </c:pt>
              <c:pt idx="13">
                <c:v>299</c:v>
              </c:pt>
              <c:pt idx="14">
                <c:v>420</c:v>
              </c:pt>
              <c:pt idx="15">
                <c:v>316</c:v>
              </c:pt>
              <c:pt idx="16">
                <c:v>81</c:v>
              </c:pt>
              <c:pt idx="17">
                <c:v>85</c:v>
              </c:pt>
              <c:pt idx="18">
                <c:v>90</c:v>
              </c:pt>
              <c:pt idx="19">
                <c:v>93</c:v>
              </c:pt>
              <c:pt idx="20">
                <c:v>99</c:v>
              </c:pt>
              <c:pt idx="21">
                <c:v>101</c:v>
              </c:pt>
              <c:pt idx="22">
                <c:v>100</c:v>
              </c:pt>
              <c:pt idx="23">
                <c:v>108</c:v>
              </c:pt>
            </c:numLit>
          </c:val>
          <c:extLst>
            <c:ext xmlns:c16="http://schemas.microsoft.com/office/drawing/2014/chart" uri="{C3380CC4-5D6E-409C-BE32-E72D297353CC}">
              <c16:uniqueId val="{00000000-390A-42BA-9184-7D3095A19F0C}"/>
            </c:ext>
          </c:extLst>
        </c:ser>
        <c:dLbls>
          <c:showLegendKey val="0"/>
          <c:showVal val="0"/>
          <c:showCatName val="0"/>
          <c:showSerName val="0"/>
          <c:showPercent val="0"/>
          <c:showBubbleSize val="0"/>
        </c:dLbls>
        <c:gapWidth val="50"/>
        <c:axId val="368713120"/>
        <c:axId val="368715080"/>
      </c:barChart>
      <c:catAx>
        <c:axId val="368713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975" b="0" i="0" u="none" strike="noStrike" baseline="0">
                <a:solidFill>
                  <a:srgbClr val="000000"/>
                </a:solidFill>
                <a:latin typeface="ＭＳ ゴシック"/>
                <a:ea typeface="ＭＳ ゴシック"/>
                <a:cs typeface="ＭＳ ゴシック"/>
              </a:defRPr>
            </a:pPr>
            <a:endParaRPr lang="ja-JP"/>
          </a:p>
        </c:txPr>
        <c:crossAx val="368715080"/>
        <c:crosses val="autoZero"/>
        <c:auto val="1"/>
        <c:lblAlgn val="ctr"/>
        <c:lblOffset val="100"/>
        <c:tickLblSkip val="1"/>
        <c:tickMarkSkip val="1"/>
        <c:noMultiLvlLbl val="0"/>
      </c:catAx>
      <c:valAx>
        <c:axId val="368715080"/>
        <c:scaling>
          <c:orientation val="minMax"/>
        </c:scaling>
        <c:delete val="0"/>
        <c:axPos val="l"/>
        <c:majorGridlines>
          <c:spPr>
            <a:ln w="3175">
              <a:solidFill>
                <a:srgbClr val="000000"/>
              </a:solidFill>
              <a:prstDash val="sysDot"/>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(人)</a:t>
                </a:r>
              </a:p>
            </c:rich>
          </c:tx>
          <c:layout>
            <c:manualLayout>
              <c:xMode val="edge"/>
              <c:yMode val="edge"/>
              <c:x val="1.390503527424281E-2"/>
              <c:y val="4.421182422988861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3687131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来館者数</a:t>
            </a:r>
          </a:p>
        </c:rich>
      </c:tx>
      <c:layout>
        <c:manualLayout>
          <c:xMode val="edge"/>
          <c:yMode val="edge"/>
          <c:x val="0.41988129862145607"/>
          <c:y val="3.47827540665697E-2"/>
        </c:manualLayout>
      </c:layout>
      <c:overlay val="0"/>
      <c:spPr>
        <a:noFill/>
        <a:ln w="25400">
          <a:noFill/>
        </a:ln>
      </c:spPr>
    </c:title>
    <c:autoTitleDeleted val="0"/>
    <c:plotArea>
      <c:layout>
        <c:manualLayout>
          <c:layoutTarget val="inner"/>
          <c:xMode val="edge"/>
          <c:yMode val="edge"/>
          <c:x val="9.7922848664688422E-2"/>
          <c:y val="0.17391353576068772"/>
          <c:w val="0.89614243323442133"/>
          <c:h val="0.53333484299944234"/>
        </c:manualLayout>
      </c:layout>
      <c:barChart>
        <c:barDir val="col"/>
        <c:grouping val="clustered"/>
        <c:varyColors val="0"/>
        <c:ser>
          <c:idx val="0"/>
          <c:order val="0"/>
          <c:spPr>
            <a:pattFill prst="pct20">
              <a:fgClr>
                <a:srgbClr val="000000"/>
              </a:fgClr>
              <a:bgClr>
                <a:srgbClr val="FFFFFF"/>
              </a:bgClr>
            </a:pattFill>
            <a:ln w="12700">
              <a:solidFill>
                <a:srgbClr val="000000"/>
              </a:solidFill>
              <a:prstDash val="solid"/>
            </a:ln>
          </c:spPr>
          <c:invertIfNegative val="0"/>
          <c:cat>
            <c:strLit>
              <c:ptCount val="26"/>
              <c:pt idx="0">
                <c:v>平成 ８年度</c:v>
              </c:pt>
              <c:pt idx="1">
                <c:v>平成 ９年度</c:v>
              </c:pt>
              <c:pt idx="2">
                <c:v>平成１０年度</c:v>
              </c:pt>
              <c:pt idx="3">
                <c:v>平成１１年度</c:v>
              </c:pt>
              <c:pt idx="4">
                <c:v>平成１２年度</c:v>
              </c:pt>
              <c:pt idx="5">
                <c:v>平成１３年度</c:v>
              </c:pt>
              <c:pt idx="6">
                <c:v>平成１４年度</c:v>
              </c:pt>
              <c:pt idx="7">
                <c:v>平成１５年度</c:v>
              </c:pt>
              <c:pt idx="8">
                <c:v>平成１６年度</c:v>
              </c:pt>
              <c:pt idx="9">
                <c:v>平成１７年度</c:v>
              </c:pt>
              <c:pt idx="10">
                <c:v>平成１８年度</c:v>
              </c:pt>
              <c:pt idx="11">
                <c:v>平成１９年度</c:v>
              </c:pt>
              <c:pt idx="12">
                <c:v>平成２０年度</c:v>
              </c:pt>
              <c:pt idx="13">
                <c:v>平成２１年度</c:v>
              </c:pt>
              <c:pt idx="14">
                <c:v>平成２２年度</c:v>
              </c:pt>
              <c:pt idx="15">
                <c:v>平成２３年度</c:v>
              </c:pt>
              <c:pt idx="16">
                <c:v>平成２４年度</c:v>
              </c:pt>
              <c:pt idx="17">
                <c:v>平成２５年度</c:v>
              </c:pt>
              <c:pt idx="18">
                <c:v>平成２６年度</c:v>
              </c:pt>
              <c:pt idx="19">
                <c:v>平成２７年度</c:v>
              </c:pt>
              <c:pt idx="20">
                <c:v>平成２８年度</c:v>
              </c:pt>
              <c:pt idx="21">
                <c:v>平成２９年度</c:v>
              </c:pt>
              <c:pt idx="22">
                <c:v>平成３０年度</c:v>
              </c:pt>
              <c:pt idx="23">
                <c:v>令和 元年度</c:v>
              </c:pt>
              <c:pt idx="24">
                <c:v>令和 ２年度</c:v>
              </c:pt>
              <c:pt idx="25">
                <c:v>令和 ３年度</c:v>
              </c:pt>
            </c:strLit>
          </c:cat>
          <c:val>
            <c:numLit>
              <c:formatCode>General</c:formatCode>
              <c:ptCount val="26"/>
              <c:pt idx="0">
                <c:v>344552</c:v>
              </c:pt>
              <c:pt idx="1">
                <c:v>302119</c:v>
              </c:pt>
              <c:pt idx="2">
                <c:v>342914</c:v>
              </c:pt>
              <c:pt idx="3">
                <c:v>345888</c:v>
              </c:pt>
              <c:pt idx="4">
                <c:v>342713</c:v>
              </c:pt>
              <c:pt idx="5">
                <c:v>360673</c:v>
              </c:pt>
              <c:pt idx="6">
                <c:v>374947</c:v>
              </c:pt>
              <c:pt idx="7">
                <c:v>379033</c:v>
              </c:pt>
              <c:pt idx="8">
                <c:v>433195</c:v>
              </c:pt>
              <c:pt idx="9">
                <c:v>438695</c:v>
              </c:pt>
              <c:pt idx="10">
                <c:v>458324</c:v>
              </c:pt>
              <c:pt idx="11">
                <c:v>483820</c:v>
              </c:pt>
              <c:pt idx="12">
                <c:v>486042</c:v>
              </c:pt>
              <c:pt idx="13">
                <c:v>442250</c:v>
              </c:pt>
              <c:pt idx="14">
                <c:v>428927</c:v>
              </c:pt>
              <c:pt idx="15">
                <c:v>426243</c:v>
              </c:pt>
              <c:pt idx="16">
                <c:v>429072</c:v>
              </c:pt>
              <c:pt idx="17">
                <c:v>432085</c:v>
              </c:pt>
              <c:pt idx="18">
                <c:v>436405</c:v>
              </c:pt>
              <c:pt idx="19">
                <c:v>430852</c:v>
              </c:pt>
              <c:pt idx="20">
                <c:v>479117</c:v>
              </c:pt>
              <c:pt idx="21">
                <c:v>486529</c:v>
              </c:pt>
              <c:pt idx="22">
                <c:v>443632</c:v>
              </c:pt>
              <c:pt idx="23">
                <c:v>405097</c:v>
              </c:pt>
              <c:pt idx="24">
                <c:v>297754</c:v>
              </c:pt>
              <c:pt idx="25">
                <c:v>304302</c:v>
              </c:pt>
            </c:numLit>
          </c:val>
          <c:extLst>
            <c:ext xmlns:c16="http://schemas.microsoft.com/office/drawing/2014/chart" uri="{C3380CC4-5D6E-409C-BE32-E72D297353CC}">
              <c16:uniqueId val="{00000000-CF78-4A7B-BED0-0057FA92C23C}"/>
            </c:ext>
          </c:extLst>
        </c:ser>
        <c:dLbls>
          <c:showLegendKey val="0"/>
          <c:showVal val="0"/>
          <c:showCatName val="0"/>
          <c:showSerName val="0"/>
          <c:showPercent val="0"/>
          <c:showBubbleSize val="0"/>
        </c:dLbls>
        <c:gapWidth val="50"/>
        <c:axId val="339335328"/>
        <c:axId val="339335712"/>
      </c:barChart>
      <c:catAx>
        <c:axId val="3393353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ゴシック"/>
                <a:ea typeface="ＭＳ ゴシック"/>
                <a:cs typeface="ＭＳ ゴシック"/>
              </a:defRPr>
            </a:pPr>
            <a:endParaRPr lang="ja-JP"/>
          </a:p>
        </c:txPr>
        <c:crossAx val="339335712"/>
        <c:crosses val="autoZero"/>
        <c:auto val="1"/>
        <c:lblAlgn val="ctr"/>
        <c:lblOffset val="100"/>
        <c:tickLblSkip val="1"/>
        <c:tickMarkSkip val="1"/>
        <c:noMultiLvlLbl val="0"/>
      </c:catAx>
      <c:valAx>
        <c:axId val="339335712"/>
        <c:scaling>
          <c:orientation val="minMax"/>
        </c:scaling>
        <c:delete val="0"/>
        <c:axPos val="l"/>
        <c:majorGridlines>
          <c:spPr>
            <a:ln w="3175">
              <a:solidFill>
                <a:srgbClr val="000000"/>
              </a:solidFill>
              <a:prstDash val="sysDot"/>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(人)</a:t>
                </a:r>
              </a:p>
            </c:rich>
          </c:tx>
          <c:layout>
            <c:manualLayout>
              <c:xMode val="edge"/>
              <c:yMode val="edge"/>
              <c:x val="2.8189922205670237E-2"/>
              <c:y val="8.1159870939699424E-2"/>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339335328"/>
        <c:crosses val="autoZero"/>
        <c:crossBetween val="between"/>
        <c:majorUnit val="100000"/>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a:t>公立・</a:t>
            </a:r>
            <a:r>
              <a:rPr lang="ja-JP"/>
              <a:t>幼稚園園児及び教員数の推移</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barChart>
        <c:barDir val="col"/>
        <c:grouping val="clustered"/>
        <c:varyColors val="0"/>
        <c:ser>
          <c:idx val="0"/>
          <c:order val="0"/>
          <c:tx>
            <c:strRef>
              <c:f>教育_表52!$C$4</c:f>
              <c:strCache>
                <c:ptCount val="1"/>
                <c:pt idx="0">
                  <c:v>園児数</c:v>
                </c:pt>
              </c:strCache>
            </c:strRef>
          </c:tx>
          <c:spPr>
            <a:solidFill>
              <a:schemeClr val="dk1">
                <a:tint val="88500"/>
              </a:schemeClr>
            </a:solidFill>
            <a:ln>
              <a:noFill/>
            </a:ln>
            <a:effectLst/>
          </c:spPr>
          <c:invertIfNegative val="0"/>
          <c:cat>
            <c:strRef>
              <c:f>教育_表52!$A$7:$A$35</c:f>
              <c:strCache>
                <c:ptCount val="29"/>
                <c:pt idx="0">
                  <c:v>平成  ６年</c:v>
                </c:pt>
                <c:pt idx="1">
                  <c:v>平成  ７年</c:v>
                </c:pt>
                <c:pt idx="2">
                  <c:v>平成  ８年</c:v>
                </c:pt>
                <c:pt idx="3">
                  <c:v>平成  ９年</c:v>
                </c:pt>
                <c:pt idx="4">
                  <c:v>平成１０年</c:v>
                </c:pt>
                <c:pt idx="5">
                  <c:v>平成１１年</c:v>
                </c:pt>
                <c:pt idx="6">
                  <c:v>平成１２年</c:v>
                </c:pt>
                <c:pt idx="7">
                  <c:v>平成１３年</c:v>
                </c:pt>
                <c:pt idx="8">
                  <c:v>平成１４年</c:v>
                </c:pt>
                <c:pt idx="9">
                  <c:v>平成１５年</c:v>
                </c:pt>
                <c:pt idx="10">
                  <c:v>平成１６年</c:v>
                </c:pt>
                <c:pt idx="11">
                  <c:v>平成１７年</c:v>
                </c:pt>
                <c:pt idx="12">
                  <c:v>平成１８年</c:v>
                </c:pt>
                <c:pt idx="13">
                  <c:v>平成１９年</c:v>
                </c:pt>
                <c:pt idx="14">
                  <c:v>平成２０年</c:v>
                </c:pt>
                <c:pt idx="15">
                  <c:v>平成２１年</c:v>
                </c:pt>
                <c:pt idx="16">
                  <c:v>平成２２年</c:v>
                </c:pt>
                <c:pt idx="17">
                  <c:v>平成２３年</c:v>
                </c:pt>
                <c:pt idx="18">
                  <c:v>平成２４年</c:v>
                </c:pt>
                <c:pt idx="19">
                  <c:v>平成２５年</c:v>
                </c:pt>
                <c:pt idx="20">
                  <c:v>平成２６年</c:v>
                </c:pt>
                <c:pt idx="21">
                  <c:v>平成２７年</c:v>
                </c:pt>
                <c:pt idx="22">
                  <c:v>平成２８年</c:v>
                </c:pt>
                <c:pt idx="23">
                  <c:v>平成２９年</c:v>
                </c:pt>
                <c:pt idx="24">
                  <c:v>平成３０年</c:v>
                </c:pt>
                <c:pt idx="25">
                  <c:v>令和　元年</c:v>
                </c:pt>
                <c:pt idx="26">
                  <c:v>令和　２年</c:v>
                </c:pt>
                <c:pt idx="27">
                  <c:v>令和　３年</c:v>
                </c:pt>
                <c:pt idx="28">
                  <c:v>令和　４年</c:v>
                </c:pt>
              </c:strCache>
            </c:strRef>
          </c:cat>
          <c:val>
            <c:numRef>
              <c:f>教育_表52!$H$7:$H$35</c:f>
              <c:numCache>
                <c:formatCode>#,##0;[Red]#,##0</c:formatCode>
                <c:ptCount val="29"/>
                <c:pt idx="0">
                  <c:v>1701</c:v>
                </c:pt>
                <c:pt idx="1">
                  <c:v>1627</c:v>
                </c:pt>
                <c:pt idx="2">
                  <c:v>1724</c:v>
                </c:pt>
                <c:pt idx="3">
                  <c:v>1720</c:v>
                </c:pt>
                <c:pt idx="4">
                  <c:v>1730</c:v>
                </c:pt>
                <c:pt idx="5">
                  <c:v>1804</c:v>
                </c:pt>
                <c:pt idx="6">
                  <c:v>1732</c:v>
                </c:pt>
                <c:pt idx="7">
                  <c:v>1570</c:v>
                </c:pt>
                <c:pt idx="8">
                  <c:v>1584</c:v>
                </c:pt>
                <c:pt idx="9">
                  <c:v>1565</c:v>
                </c:pt>
                <c:pt idx="10">
                  <c:v>1507</c:v>
                </c:pt>
                <c:pt idx="11">
                  <c:v>1476</c:v>
                </c:pt>
                <c:pt idx="12">
                  <c:v>1473</c:v>
                </c:pt>
                <c:pt idx="13">
                  <c:v>1393</c:v>
                </c:pt>
                <c:pt idx="14">
                  <c:v>1386</c:v>
                </c:pt>
                <c:pt idx="15">
                  <c:v>1310</c:v>
                </c:pt>
                <c:pt idx="16">
                  <c:v>1228</c:v>
                </c:pt>
                <c:pt idx="17">
                  <c:v>1224</c:v>
                </c:pt>
                <c:pt idx="18">
                  <c:v>1176</c:v>
                </c:pt>
                <c:pt idx="19">
                  <c:v>1131</c:v>
                </c:pt>
                <c:pt idx="20">
                  <c:v>1095</c:v>
                </c:pt>
                <c:pt idx="21">
                  <c:v>1004</c:v>
                </c:pt>
                <c:pt idx="22">
                  <c:v>925</c:v>
                </c:pt>
                <c:pt idx="23">
                  <c:v>924</c:v>
                </c:pt>
                <c:pt idx="24">
                  <c:v>893</c:v>
                </c:pt>
                <c:pt idx="25">
                  <c:v>836</c:v>
                </c:pt>
                <c:pt idx="26">
                  <c:v>749</c:v>
                </c:pt>
                <c:pt idx="27">
                  <c:v>623</c:v>
                </c:pt>
                <c:pt idx="28">
                  <c:v>554</c:v>
                </c:pt>
              </c:numCache>
            </c:numRef>
          </c:val>
          <c:extLst>
            <c:ext xmlns:c16="http://schemas.microsoft.com/office/drawing/2014/chart" uri="{C3380CC4-5D6E-409C-BE32-E72D297353CC}">
              <c16:uniqueId val="{00000000-8EDA-47E2-8F26-CB2B1AEA101E}"/>
            </c:ext>
          </c:extLst>
        </c:ser>
        <c:dLbls>
          <c:showLegendKey val="0"/>
          <c:showVal val="0"/>
          <c:showCatName val="0"/>
          <c:showSerName val="0"/>
          <c:showPercent val="0"/>
          <c:showBubbleSize val="0"/>
        </c:dLbls>
        <c:gapWidth val="50"/>
        <c:overlap val="-27"/>
        <c:axId val="336231648"/>
        <c:axId val="336230864"/>
      </c:barChart>
      <c:lineChart>
        <c:grouping val="standard"/>
        <c:varyColors val="0"/>
        <c:ser>
          <c:idx val="1"/>
          <c:order val="1"/>
          <c:tx>
            <c:strRef>
              <c:f>教育_表52!$I$4</c:f>
              <c:strCache>
                <c:ptCount val="1"/>
                <c:pt idx="0">
                  <c:v>教員数</c:v>
                </c:pt>
              </c:strCache>
            </c:strRef>
          </c:tx>
          <c:spPr>
            <a:ln w="28575" cap="rnd">
              <a:solidFill>
                <a:schemeClr val="dk1">
                  <a:tint val="55000"/>
                </a:schemeClr>
              </a:solidFill>
              <a:round/>
            </a:ln>
            <a:effectLst/>
          </c:spPr>
          <c:marker>
            <c:symbol val="none"/>
          </c:marker>
          <c:cat>
            <c:strRef>
              <c:f>教育_表52!$A$7:$A$35</c:f>
              <c:strCache>
                <c:ptCount val="29"/>
                <c:pt idx="0">
                  <c:v>平成  ６年</c:v>
                </c:pt>
                <c:pt idx="1">
                  <c:v>平成  ７年</c:v>
                </c:pt>
                <c:pt idx="2">
                  <c:v>平成  ８年</c:v>
                </c:pt>
                <c:pt idx="3">
                  <c:v>平成  ９年</c:v>
                </c:pt>
                <c:pt idx="4">
                  <c:v>平成１０年</c:v>
                </c:pt>
                <c:pt idx="5">
                  <c:v>平成１１年</c:v>
                </c:pt>
                <c:pt idx="6">
                  <c:v>平成１２年</c:v>
                </c:pt>
                <c:pt idx="7">
                  <c:v>平成１３年</c:v>
                </c:pt>
                <c:pt idx="8">
                  <c:v>平成１４年</c:v>
                </c:pt>
                <c:pt idx="9">
                  <c:v>平成１５年</c:v>
                </c:pt>
                <c:pt idx="10">
                  <c:v>平成１６年</c:v>
                </c:pt>
                <c:pt idx="11">
                  <c:v>平成１７年</c:v>
                </c:pt>
                <c:pt idx="12">
                  <c:v>平成１８年</c:v>
                </c:pt>
                <c:pt idx="13">
                  <c:v>平成１９年</c:v>
                </c:pt>
                <c:pt idx="14">
                  <c:v>平成２０年</c:v>
                </c:pt>
                <c:pt idx="15">
                  <c:v>平成２１年</c:v>
                </c:pt>
                <c:pt idx="16">
                  <c:v>平成２２年</c:v>
                </c:pt>
                <c:pt idx="17">
                  <c:v>平成２３年</c:v>
                </c:pt>
                <c:pt idx="18">
                  <c:v>平成２４年</c:v>
                </c:pt>
                <c:pt idx="19">
                  <c:v>平成２５年</c:v>
                </c:pt>
                <c:pt idx="20">
                  <c:v>平成２６年</c:v>
                </c:pt>
                <c:pt idx="21">
                  <c:v>平成２７年</c:v>
                </c:pt>
                <c:pt idx="22">
                  <c:v>平成２８年</c:v>
                </c:pt>
                <c:pt idx="23">
                  <c:v>平成２９年</c:v>
                </c:pt>
                <c:pt idx="24">
                  <c:v>平成３０年</c:v>
                </c:pt>
                <c:pt idx="25">
                  <c:v>令和　元年</c:v>
                </c:pt>
                <c:pt idx="26">
                  <c:v>令和　２年</c:v>
                </c:pt>
                <c:pt idx="27">
                  <c:v>令和　３年</c:v>
                </c:pt>
                <c:pt idx="28">
                  <c:v>令和　４年</c:v>
                </c:pt>
              </c:strCache>
            </c:strRef>
          </c:cat>
          <c:val>
            <c:numRef>
              <c:f>教育_表52!$K$7:$K$35</c:f>
              <c:numCache>
                <c:formatCode>#,##0;[Red]#,##0</c:formatCode>
                <c:ptCount val="29"/>
                <c:pt idx="0">
                  <c:v>107</c:v>
                </c:pt>
                <c:pt idx="1">
                  <c:v>115</c:v>
                </c:pt>
                <c:pt idx="2">
                  <c:v>123</c:v>
                </c:pt>
                <c:pt idx="3">
                  <c:v>123</c:v>
                </c:pt>
                <c:pt idx="4">
                  <c:v>122</c:v>
                </c:pt>
                <c:pt idx="5">
                  <c:v>125</c:v>
                </c:pt>
                <c:pt idx="6">
                  <c:v>123</c:v>
                </c:pt>
                <c:pt idx="7">
                  <c:v>120</c:v>
                </c:pt>
                <c:pt idx="8">
                  <c:v>124</c:v>
                </c:pt>
                <c:pt idx="9">
                  <c:v>124</c:v>
                </c:pt>
                <c:pt idx="10">
                  <c:v>137</c:v>
                </c:pt>
                <c:pt idx="11">
                  <c:v>130</c:v>
                </c:pt>
                <c:pt idx="12">
                  <c:v>134</c:v>
                </c:pt>
                <c:pt idx="13">
                  <c:v>131</c:v>
                </c:pt>
                <c:pt idx="14">
                  <c:v>137</c:v>
                </c:pt>
                <c:pt idx="15">
                  <c:v>134</c:v>
                </c:pt>
                <c:pt idx="16">
                  <c:v>135</c:v>
                </c:pt>
                <c:pt idx="17">
                  <c:v>132</c:v>
                </c:pt>
                <c:pt idx="18">
                  <c:v>127</c:v>
                </c:pt>
                <c:pt idx="19">
                  <c:v>127</c:v>
                </c:pt>
                <c:pt idx="20">
                  <c:v>129</c:v>
                </c:pt>
                <c:pt idx="21">
                  <c:v>125</c:v>
                </c:pt>
                <c:pt idx="22">
                  <c:v>125</c:v>
                </c:pt>
                <c:pt idx="23">
                  <c:v>122</c:v>
                </c:pt>
                <c:pt idx="24">
                  <c:v>120</c:v>
                </c:pt>
                <c:pt idx="25">
                  <c:v>132</c:v>
                </c:pt>
                <c:pt idx="26">
                  <c:v>97</c:v>
                </c:pt>
                <c:pt idx="27">
                  <c:v>91</c:v>
                </c:pt>
                <c:pt idx="28">
                  <c:v>92</c:v>
                </c:pt>
              </c:numCache>
            </c:numRef>
          </c:val>
          <c:smooth val="0"/>
          <c:extLst>
            <c:ext xmlns:c16="http://schemas.microsoft.com/office/drawing/2014/chart" uri="{C3380CC4-5D6E-409C-BE32-E72D297353CC}">
              <c16:uniqueId val="{00000001-8EDA-47E2-8F26-CB2B1AEA101E}"/>
            </c:ext>
          </c:extLst>
        </c:ser>
        <c:dLbls>
          <c:showLegendKey val="0"/>
          <c:showVal val="0"/>
          <c:showCatName val="0"/>
          <c:showSerName val="0"/>
          <c:showPercent val="0"/>
          <c:showBubbleSize val="0"/>
        </c:dLbls>
        <c:marker val="1"/>
        <c:smooth val="0"/>
        <c:axId val="336232040"/>
        <c:axId val="336233608"/>
      </c:lineChart>
      <c:valAx>
        <c:axId val="336230864"/>
        <c:scaling>
          <c:orientation val="minMax"/>
          <c:min val="2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eaVert" wrap="square" anchor="ctr" anchorCtr="1"/>
              <a:lstStyle/>
              <a:p>
                <a:pPr>
                  <a:defRPr sz="1000" b="0" i="0" u="none" strike="noStrike" kern="1200" baseline="0">
                    <a:solidFill>
                      <a:schemeClr val="tx1"/>
                    </a:solidFill>
                    <a:latin typeface="+mn-lt"/>
                    <a:ea typeface="+mn-ea"/>
                    <a:cs typeface="+mn-cs"/>
                  </a:defRPr>
                </a:pPr>
                <a:r>
                  <a:rPr lang="ja-JP" altLang="en-US"/>
                  <a:t>園児数　（ 人）</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solidFill>
                  <a:latin typeface="+mn-lt"/>
                  <a:ea typeface="+mn-ea"/>
                  <a:cs typeface="+mn-cs"/>
                </a:defRPr>
              </a:pPr>
              <a:endParaRPr lang="ja-JP"/>
            </a:p>
          </c:txPr>
        </c:title>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36231648"/>
        <c:crosses val="autoZero"/>
        <c:crossBetween val="between"/>
        <c:majorUnit val="200"/>
      </c:valAx>
      <c:catAx>
        <c:axId val="33623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mn-ea"/>
                <a:cs typeface="+mn-cs"/>
              </a:defRPr>
            </a:pPr>
            <a:endParaRPr lang="ja-JP"/>
          </a:p>
        </c:txPr>
        <c:crossAx val="336230864"/>
        <c:crosses val="autoZero"/>
        <c:auto val="1"/>
        <c:lblAlgn val="ctr"/>
        <c:lblOffset val="100"/>
        <c:noMultiLvlLbl val="0"/>
      </c:catAx>
      <c:valAx>
        <c:axId val="336233608"/>
        <c:scaling>
          <c:orientation val="minMax"/>
          <c:min val="50"/>
        </c:scaling>
        <c:delete val="0"/>
        <c:axPos val="r"/>
        <c:title>
          <c:tx>
            <c:rich>
              <a:bodyPr rot="0" spcFirstLastPara="1" vertOverflow="ellipsis" vert="eaVert" wrap="square" anchor="ctr" anchorCtr="1"/>
              <a:lstStyle/>
              <a:p>
                <a:pPr>
                  <a:defRPr sz="1000" b="0" i="0" u="none" strike="noStrike" kern="1200" baseline="0">
                    <a:solidFill>
                      <a:schemeClr val="tx1"/>
                    </a:solidFill>
                    <a:latin typeface="+mn-lt"/>
                    <a:ea typeface="+mn-ea"/>
                    <a:cs typeface="+mn-cs"/>
                  </a:defRPr>
                </a:pPr>
                <a:r>
                  <a:rPr lang="ja-JP" altLang="en-US"/>
                  <a:t>教員数（人）</a:t>
                </a: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solidFill>
                  <a:latin typeface="+mn-lt"/>
                  <a:ea typeface="+mn-ea"/>
                  <a:cs typeface="+mn-cs"/>
                </a:defRPr>
              </a:pPr>
              <a:endParaRPr lang="ja-JP"/>
            </a:p>
          </c:txPr>
        </c:title>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336232040"/>
        <c:crosses val="max"/>
        <c:crossBetween val="between"/>
      </c:valAx>
      <c:catAx>
        <c:axId val="336232040"/>
        <c:scaling>
          <c:orientation val="minMax"/>
        </c:scaling>
        <c:delete val="1"/>
        <c:axPos val="b"/>
        <c:numFmt formatCode="General" sourceLinked="1"/>
        <c:majorTickMark val="none"/>
        <c:minorTickMark val="none"/>
        <c:tickLblPos val="nextTo"/>
        <c:crossAx val="33623360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ja-JP"/>
    </a:p>
  </c:txPr>
  <c:printSettings>
    <c:headerFooter/>
    <c:pageMargins b="0.75" l="0.7" r="0.7" t="0.75" header="0.3" footer="0.3"/>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0">
                <a:solidFill>
                  <a:sysClr val="windowText" lastClr="000000"/>
                </a:solidFill>
              </a:rPr>
              <a:t>私立・幼稚園園児及び教員数の推移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v>園児数</c:v>
          </c:tx>
          <c:spPr>
            <a:solidFill>
              <a:schemeClr val="dk1">
                <a:tint val="88500"/>
              </a:schemeClr>
            </a:solidFill>
            <a:ln>
              <a:noFill/>
            </a:ln>
            <a:effectLst/>
          </c:spPr>
          <c:invertIfNegative val="0"/>
          <c:cat>
            <c:strRef>
              <c:f>教育_表52!$A$60:$A$88</c:f>
              <c:strCache>
                <c:ptCount val="29"/>
                <c:pt idx="0">
                  <c:v>平成  ６年</c:v>
                </c:pt>
                <c:pt idx="1">
                  <c:v>平成  ７年</c:v>
                </c:pt>
                <c:pt idx="2">
                  <c:v>平成  ８年</c:v>
                </c:pt>
                <c:pt idx="3">
                  <c:v>平成  ９年</c:v>
                </c:pt>
                <c:pt idx="4">
                  <c:v>平成１０年</c:v>
                </c:pt>
                <c:pt idx="5">
                  <c:v>平成１１年</c:v>
                </c:pt>
                <c:pt idx="6">
                  <c:v>平成１２年</c:v>
                </c:pt>
                <c:pt idx="7">
                  <c:v>平成１３年</c:v>
                </c:pt>
                <c:pt idx="8">
                  <c:v>平成１４年</c:v>
                </c:pt>
                <c:pt idx="9">
                  <c:v>平成１５年</c:v>
                </c:pt>
                <c:pt idx="10">
                  <c:v>平成１６年</c:v>
                </c:pt>
                <c:pt idx="11">
                  <c:v>平成１７年</c:v>
                </c:pt>
                <c:pt idx="12">
                  <c:v>平成１８年</c:v>
                </c:pt>
                <c:pt idx="13">
                  <c:v>平成１９年</c:v>
                </c:pt>
                <c:pt idx="14">
                  <c:v>平成２０年</c:v>
                </c:pt>
                <c:pt idx="15">
                  <c:v>平成２１年</c:v>
                </c:pt>
                <c:pt idx="16">
                  <c:v>平成２２年</c:v>
                </c:pt>
                <c:pt idx="17">
                  <c:v>平成２３年</c:v>
                </c:pt>
                <c:pt idx="18">
                  <c:v>平成２４年</c:v>
                </c:pt>
                <c:pt idx="19">
                  <c:v>平成２５年</c:v>
                </c:pt>
                <c:pt idx="20">
                  <c:v>平成２６年</c:v>
                </c:pt>
                <c:pt idx="21">
                  <c:v>平成２７年</c:v>
                </c:pt>
                <c:pt idx="22">
                  <c:v>平成２８年</c:v>
                </c:pt>
                <c:pt idx="23">
                  <c:v>平成２９年</c:v>
                </c:pt>
                <c:pt idx="24">
                  <c:v>平成３０年</c:v>
                </c:pt>
                <c:pt idx="25">
                  <c:v>令和元年</c:v>
                </c:pt>
                <c:pt idx="26">
                  <c:v>令和２年</c:v>
                </c:pt>
                <c:pt idx="27">
                  <c:v>令和３年</c:v>
                </c:pt>
                <c:pt idx="28">
                  <c:v>令和４年</c:v>
                </c:pt>
              </c:strCache>
            </c:strRef>
          </c:cat>
          <c:val>
            <c:numRef>
              <c:f>教育_表52!$H$60:$H$88</c:f>
              <c:numCache>
                <c:formatCode>#,##0;[Red]#,##0</c:formatCode>
                <c:ptCount val="29"/>
                <c:pt idx="0">
                  <c:v>1208</c:v>
                </c:pt>
                <c:pt idx="1">
                  <c:v>1290</c:v>
                </c:pt>
                <c:pt idx="2">
                  <c:v>1299</c:v>
                </c:pt>
                <c:pt idx="3">
                  <c:v>1311</c:v>
                </c:pt>
                <c:pt idx="4">
                  <c:v>1299</c:v>
                </c:pt>
                <c:pt idx="5">
                  <c:v>1275</c:v>
                </c:pt>
                <c:pt idx="6">
                  <c:v>1216</c:v>
                </c:pt>
                <c:pt idx="7">
                  <c:v>1162</c:v>
                </c:pt>
                <c:pt idx="8">
                  <c:v>1505</c:v>
                </c:pt>
                <c:pt idx="9">
                  <c:v>1515</c:v>
                </c:pt>
                <c:pt idx="10">
                  <c:v>1580</c:v>
                </c:pt>
                <c:pt idx="11">
                  <c:v>1633</c:v>
                </c:pt>
                <c:pt idx="12">
                  <c:v>1639</c:v>
                </c:pt>
                <c:pt idx="13">
                  <c:v>1770</c:v>
                </c:pt>
                <c:pt idx="14">
                  <c:v>1841</c:v>
                </c:pt>
                <c:pt idx="15">
                  <c:v>1952</c:v>
                </c:pt>
                <c:pt idx="16">
                  <c:v>1987</c:v>
                </c:pt>
                <c:pt idx="17">
                  <c:v>2031</c:v>
                </c:pt>
                <c:pt idx="18">
                  <c:v>2090</c:v>
                </c:pt>
                <c:pt idx="19">
                  <c:v>2174</c:v>
                </c:pt>
                <c:pt idx="20">
                  <c:v>2251</c:v>
                </c:pt>
                <c:pt idx="21">
                  <c:v>1805</c:v>
                </c:pt>
                <c:pt idx="22">
                  <c:v>1820</c:v>
                </c:pt>
                <c:pt idx="23">
                  <c:v>1822</c:v>
                </c:pt>
                <c:pt idx="24">
                  <c:v>1809</c:v>
                </c:pt>
                <c:pt idx="25">
                  <c:v>1779</c:v>
                </c:pt>
                <c:pt idx="26">
                  <c:v>1772</c:v>
                </c:pt>
                <c:pt idx="27">
                  <c:v>1721</c:v>
                </c:pt>
                <c:pt idx="28">
                  <c:v>1641</c:v>
                </c:pt>
              </c:numCache>
            </c:numRef>
          </c:val>
          <c:extLst>
            <c:ext xmlns:c16="http://schemas.microsoft.com/office/drawing/2014/chart" uri="{C3380CC4-5D6E-409C-BE32-E72D297353CC}">
              <c16:uniqueId val="{00000000-B568-4C84-86D1-58200177604C}"/>
            </c:ext>
          </c:extLst>
        </c:ser>
        <c:dLbls>
          <c:showLegendKey val="0"/>
          <c:showVal val="0"/>
          <c:showCatName val="0"/>
          <c:showSerName val="0"/>
          <c:showPercent val="0"/>
          <c:showBubbleSize val="0"/>
        </c:dLbls>
        <c:gapWidth val="50"/>
        <c:overlap val="-27"/>
        <c:axId val="450902104"/>
        <c:axId val="450897792"/>
      </c:barChart>
      <c:lineChart>
        <c:grouping val="standard"/>
        <c:varyColors val="0"/>
        <c:ser>
          <c:idx val="1"/>
          <c:order val="1"/>
          <c:tx>
            <c:v>教員数</c:v>
          </c:tx>
          <c:spPr>
            <a:ln w="28575" cap="rnd">
              <a:solidFill>
                <a:schemeClr val="dk1">
                  <a:tint val="55000"/>
                </a:schemeClr>
              </a:solidFill>
              <a:round/>
            </a:ln>
            <a:effectLst/>
          </c:spPr>
          <c:marker>
            <c:symbol val="none"/>
          </c:marker>
          <c:cat>
            <c:strRef>
              <c:f>教育_表52!$A$60:$A$88</c:f>
              <c:strCache>
                <c:ptCount val="29"/>
                <c:pt idx="0">
                  <c:v>平成  ６年</c:v>
                </c:pt>
                <c:pt idx="1">
                  <c:v>平成  ７年</c:v>
                </c:pt>
                <c:pt idx="2">
                  <c:v>平成  ８年</c:v>
                </c:pt>
                <c:pt idx="3">
                  <c:v>平成  ９年</c:v>
                </c:pt>
                <c:pt idx="4">
                  <c:v>平成１０年</c:v>
                </c:pt>
                <c:pt idx="5">
                  <c:v>平成１１年</c:v>
                </c:pt>
                <c:pt idx="6">
                  <c:v>平成１２年</c:v>
                </c:pt>
                <c:pt idx="7">
                  <c:v>平成１３年</c:v>
                </c:pt>
                <c:pt idx="8">
                  <c:v>平成１４年</c:v>
                </c:pt>
                <c:pt idx="9">
                  <c:v>平成１５年</c:v>
                </c:pt>
                <c:pt idx="10">
                  <c:v>平成１６年</c:v>
                </c:pt>
                <c:pt idx="11">
                  <c:v>平成１７年</c:v>
                </c:pt>
                <c:pt idx="12">
                  <c:v>平成１８年</c:v>
                </c:pt>
                <c:pt idx="13">
                  <c:v>平成１９年</c:v>
                </c:pt>
                <c:pt idx="14">
                  <c:v>平成２０年</c:v>
                </c:pt>
                <c:pt idx="15">
                  <c:v>平成２１年</c:v>
                </c:pt>
                <c:pt idx="16">
                  <c:v>平成２２年</c:v>
                </c:pt>
                <c:pt idx="17">
                  <c:v>平成２３年</c:v>
                </c:pt>
                <c:pt idx="18">
                  <c:v>平成２４年</c:v>
                </c:pt>
                <c:pt idx="19">
                  <c:v>平成２５年</c:v>
                </c:pt>
                <c:pt idx="20">
                  <c:v>平成２６年</c:v>
                </c:pt>
                <c:pt idx="21">
                  <c:v>平成２７年</c:v>
                </c:pt>
                <c:pt idx="22">
                  <c:v>平成２８年</c:v>
                </c:pt>
                <c:pt idx="23">
                  <c:v>平成２９年</c:v>
                </c:pt>
                <c:pt idx="24">
                  <c:v>平成３０年</c:v>
                </c:pt>
                <c:pt idx="25">
                  <c:v>令和元年</c:v>
                </c:pt>
                <c:pt idx="26">
                  <c:v>令和２年</c:v>
                </c:pt>
                <c:pt idx="27">
                  <c:v>令和３年</c:v>
                </c:pt>
                <c:pt idx="28">
                  <c:v>令和４年</c:v>
                </c:pt>
              </c:strCache>
            </c:strRef>
          </c:cat>
          <c:val>
            <c:numRef>
              <c:f>教育_表52!$K$60:$K$88</c:f>
              <c:numCache>
                <c:formatCode>#,##0;[Red]#,##0</c:formatCode>
                <c:ptCount val="29"/>
                <c:pt idx="0">
                  <c:v>55</c:v>
                </c:pt>
                <c:pt idx="1">
                  <c:v>67</c:v>
                </c:pt>
                <c:pt idx="2">
                  <c:v>71</c:v>
                </c:pt>
                <c:pt idx="3">
                  <c:v>70</c:v>
                </c:pt>
                <c:pt idx="4">
                  <c:v>73</c:v>
                </c:pt>
                <c:pt idx="5">
                  <c:v>73</c:v>
                </c:pt>
                <c:pt idx="6">
                  <c:v>74</c:v>
                </c:pt>
                <c:pt idx="7">
                  <c:v>74</c:v>
                </c:pt>
                <c:pt idx="8">
                  <c:v>96</c:v>
                </c:pt>
                <c:pt idx="9">
                  <c:v>98</c:v>
                </c:pt>
                <c:pt idx="10">
                  <c:v>111</c:v>
                </c:pt>
                <c:pt idx="11">
                  <c:v>130</c:v>
                </c:pt>
                <c:pt idx="12">
                  <c:v>131</c:v>
                </c:pt>
                <c:pt idx="13">
                  <c:v>127</c:v>
                </c:pt>
                <c:pt idx="14">
                  <c:v>134</c:v>
                </c:pt>
                <c:pt idx="15">
                  <c:v>131</c:v>
                </c:pt>
                <c:pt idx="16">
                  <c:v>139</c:v>
                </c:pt>
                <c:pt idx="17">
                  <c:v>142</c:v>
                </c:pt>
                <c:pt idx="18">
                  <c:v>149</c:v>
                </c:pt>
                <c:pt idx="19">
                  <c:v>153</c:v>
                </c:pt>
                <c:pt idx="20">
                  <c:v>148</c:v>
                </c:pt>
                <c:pt idx="21">
                  <c:v>120</c:v>
                </c:pt>
                <c:pt idx="22">
                  <c:v>124</c:v>
                </c:pt>
                <c:pt idx="23">
                  <c:v>132</c:v>
                </c:pt>
                <c:pt idx="24">
                  <c:v>147</c:v>
                </c:pt>
                <c:pt idx="25">
                  <c:v>154</c:v>
                </c:pt>
                <c:pt idx="26">
                  <c:v>150</c:v>
                </c:pt>
                <c:pt idx="27">
                  <c:v>129</c:v>
                </c:pt>
                <c:pt idx="28">
                  <c:v>126</c:v>
                </c:pt>
              </c:numCache>
            </c:numRef>
          </c:val>
          <c:smooth val="0"/>
          <c:extLst>
            <c:ext xmlns:c16="http://schemas.microsoft.com/office/drawing/2014/chart" uri="{C3380CC4-5D6E-409C-BE32-E72D297353CC}">
              <c16:uniqueId val="{00000001-B568-4C84-86D1-58200177604C}"/>
            </c:ext>
          </c:extLst>
        </c:ser>
        <c:dLbls>
          <c:showLegendKey val="0"/>
          <c:showVal val="0"/>
          <c:showCatName val="0"/>
          <c:showSerName val="0"/>
          <c:showPercent val="0"/>
          <c:showBubbleSize val="0"/>
        </c:dLbls>
        <c:marker val="1"/>
        <c:smooth val="0"/>
        <c:axId val="450903672"/>
        <c:axId val="450898184"/>
      </c:lineChart>
      <c:catAx>
        <c:axId val="45090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eaVert" wrap="square" anchor="ctr" anchorCtr="1"/>
          <a:lstStyle/>
          <a:p>
            <a:pPr>
              <a:defRPr sz="900" b="0" i="0" u="none" strike="noStrike" kern="1200" baseline="0">
                <a:solidFill>
                  <a:schemeClr val="tx1"/>
                </a:solidFill>
                <a:latin typeface="+mn-lt"/>
                <a:ea typeface="+mn-ea"/>
                <a:cs typeface="+mn-cs"/>
              </a:defRPr>
            </a:pPr>
            <a:endParaRPr lang="ja-JP"/>
          </a:p>
        </c:txPr>
        <c:crossAx val="450897792"/>
        <c:crosses val="autoZero"/>
        <c:auto val="1"/>
        <c:lblAlgn val="ctr"/>
        <c:lblOffset val="100"/>
        <c:noMultiLvlLbl val="0"/>
      </c:catAx>
      <c:valAx>
        <c:axId val="450897792"/>
        <c:scaling>
          <c:orientation val="minMax"/>
          <c:max val="2400"/>
          <c:min val="200"/>
        </c:scaling>
        <c:delete val="0"/>
        <c:axPos val="l"/>
        <c:majorGridlines>
          <c:spPr>
            <a:ln w="9525" cap="flat" cmpd="sng" algn="ctr">
              <a:solidFill>
                <a:schemeClr val="accent1">
                  <a:lumMod val="40000"/>
                  <a:lumOff val="60000"/>
                  <a:alpha val="99000"/>
                </a:schemeClr>
              </a:solidFill>
              <a:round/>
            </a:ln>
            <a:effectLst/>
          </c:spPr>
        </c:majorGridlines>
        <c:title>
          <c:tx>
            <c:rich>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園児数（人）</a:t>
                </a:r>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50902104"/>
        <c:crosses val="autoZero"/>
        <c:crossBetween val="between"/>
        <c:majorUnit val="200"/>
      </c:valAx>
      <c:valAx>
        <c:axId val="450898184"/>
        <c:scaling>
          <c:orientation val="minMax"/>
          <c:min val="50"/>
        </c:scaling>
        <c:delete val="0"/>
        <c:axPos val="r"/>
        <c:title>
          <c:tx>
            <c:rich>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教員数（人）</a:t>
                </a:r>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50903672"/>
        <c:crosses val="max"/>
        <c:crossBetween val="between"/>
      </c:valAx>
      <c:catAx>
        <c:axId val="450903672"/>
        <c:scaling>
          <c:orientation val="minMax"/>
        </c:scaling>
        <c:delete val="1"/>
        <c:axPos val="b"/>
        <c:numFmt formatCode="General" sourceLinked="1"/>
        <c:majorTickMark val="out"/>
        <c:minorTickMark val="none"/>
        <c:tickLblPos val="nextTo"/>
        <c:crossAx val="450898184"/>
        <c:crosses val="autoZero"/>
        <c:auto val="1"/>
        <c:lblAlgn val="ctr"/>
        <c:lblOffset val="100"/>
        <c:noMultiLvlLbl val="0"/>
      </c:catAx>
      <c:spPr>
        <a:noFill/>
        <a:ln>
          <a:noFill/>
        </a:ln>
        <a:effectLst/>
      </c:spPr>
    </c:plotArea>
    <c:legend>
      <c:legendPos val="b"/>
      <c:legendEntry>
        <c:idx val="0"/>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r>
              <a:rPr lang="ja-JP" altLang="en-US"/>
              <a:t>小学校児童数及び教員数の推移</a:t>
            </a:r>
          </a:p>
        </c:rich>
      </c:tx>
      <c:layout>
        <c:manualLayout>
          <c:xMode val="edge"/>
          <c:yMode val="edge"/>
          <c:x val="0.3140500706642439"/>
          <c:y val="4.700848440456571E-2"/>
        </c:manualLayout>
      </c:layout>
      <c:overlay val="0"/>
      <c:spPr>
        <a:noFill/>
        <a:ln w="25400">
          <a:noFill/>
        </a:ln>
        <a:effectLst/>
      </c:spPr>
      <c:txPr>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15427017996483833"/>
          <c:y val="0.17948755401883434"/>
          <c:w val="0.69972545912623096"/>
          <c:h val="0.4871805037654075"/>
        </c:manualLayout>
      </c:layout>
      <c:barChart>
        <c:barDir val="col"/>
        <c:grouping val="clustered"/>
        <c:varyColors val="0"/>
        <c:ser>
          <c:idx val="1"/>
          <c:order val="0"/>
          <c:tx>
            <c:v>児童数</c:v>
          </c:tx>
          <c:spPr>
            <a:solidFill>
              <a:schemeClr val="dk1">
                <a:tint val="55000"/>
              </a:schemeClr>
            </a:solidFill>
            <a:ln>
              <a:noFill/>
            </a:ln>
            <a:effectLst/>
          </c:spPr>
          <c:invertIfNegative val="0"/>
          <c:cat>
            <c:strRef>
              <c:f>表53!$A$5:$A$31</c:f>
              <c:strCache>
                <c:ptCount val="27"/>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strCache>
            </c:strRef>
          </c:cat>
          <c:val>
            <c:numRef>
              <c:f>表53!$F$5:$F$31</c:f>
              <c:numCache>
                <c:formatCode>#,##0_);[Red]\(#,##0\)</c:formatCode>
                <c:ptCount val="27"/>
                <c:pt idx="0">
                  <c:v>20329</c:v>
                </c:pt>
                <c:pt idx="1">
                  <c:v>19907</c:v>
                </c:pt>
                <c:pt idx="2">
                  <c:v>19488</c:v>
                </c:pt>
                <c:pt idx="3">
                  <c:v>19171</c:v>
                </c:pt>
                <c:pt idx="4">
                  <c:v>18783</c:v>
                </c:pt>
                <c:pt idx="5">
                  <c:v>18460</c:v>
                </c:pt>
                <c:pt idx="6">
                  <c:v>18309</c:v>
                </c:pt>
                <c:pt idx="7">
                  <c:v>18172</c:v>
                </c:pt>
                <c:pt idx="8">
                  <c:v>18115</c:v>
                </c:pt>
                <c:pt idx="9">
                  <c:v>18157</c:v>
                </c:pt>
                <c:pt idx="10">
                  <c:v>18161</c:v>
                </c:pt>
                <c:pt idx="11">
                  <c:v>18452</c:v>
                </c:pt>
                <c:pt idx="12">
                  <c:v>18689</c:v>
                </c:pt>
                <c:pt idx="13">
                  <c:v>18891</c:v>
                </c:pt>
                <c:pt idx="14">
                  <c:v>19093</c:v>
                </c:pt>
                <c:pt idx="15">
                  <c:v>19104</c:v>
                </c:pt>
                <c:pt idx="16">
                  <c:v>19231</c:v>
                </c:pt>
                <c:pt idx="17">
                  <c:v>19246</c:v>
                </c:pt>
                <c:pt idx="18">
                  <c:v>19498</c:v>
                </c:pt>
                <c:pt idx="19">
                  <c:v>19656</c:v>
                </c:pt>
                <c:pt idx="20">
                  <c:v>19959</c:v>
                </c:pt>
                <c:pt idx="21">
                  <c:v>20381</c:v>
                </c:pt>
                <c:pt idx="22">
                  <c:v>20726</c:v>
                </c:pt>
                <c:pt idx="23">
                  <c:v>21103</c:v>
                </c:pt>
                <c:pt idx="24">
                  <c:v>21416</c:v>
                </c:pt>
                <c:pt idx="25">
                  <c:v>21941</c:v>
                </c:pt>
                <c:pt idx="26">
                  <c:v>22534</c:v>
                </c:pt>
              </c:numCache>
            </c:numRef>
          </c:val>
          <c:extLst>
            <c:ext xmlns:c16="http://schemas.microsoft.com/office/drawing/2014/chart" uri="{C3380CC4-5D6E-409C-BE32-E72D297353CC}">
              <c16:uniqueId val="{00000000-B956-4394-AFBF-D46853559472}"/>
            </c:ext>
          </c:extLst>
        </c:ser>
        <c:dLbls>
          <c:showLegendKey val="0"/>
          <c:showVal val="0"/>
          <c:showCatName val="0"/>
          <c:showSerName val="0"/>
          <c:showPercent val="0"/>
          <c:showBubbleSize val="0"/>
        </c:dLbls>
        <c:gapWidth val="50"/>
        <c:axId val="542800880"/>
        <c:axId val="542804016"/>
      </c:barChart>
      <c:lineChart>
        <c:grouping val="standard"/>
        <c:varyColors val="0"/>
        <c:ser>
          <c:idx val="0"/>
          <c:order val="1"/>
          <c:tx>
            <c:v>教員数</c:v>
          </c:tx>
          <c:spPr>
            <a:ln w="28575" cap="rnd" cmpd="sng" algn="ctr">
              <a:solidFill>
                <a:schemeClr val="dk1">
                  <a:tint val="88500"/>
                  <a:shade val="95000"/>
                  <a:satMod val="105000"/>
                </a:schemeClr>
              </a:solidFill>
              <a:prstDash val="solid"/>
              <a:round/>
            </a:ln>
            <a:effectLst/>
          </c:spPr>
          <c:marker>
            <c:symbol val="none"/>
          </c:marker>
          <c:cat>
            <c:strRef>
              <c:f>表53!$A$5:$A$31</c:f>
              <c:strCache>
                <c:ptCount val="27"/>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strCache>
            </c:strRef>
          </c:cat>
          <c:val>
            <c:numRef>
              <c:f>表53!$I$5:$I$31</c:f>
              <c:numCache>
                <c:formatCode>#,##0_);[Red]\(#,##0\)</c:formatCode>
                <c:ptCount val="27"/>
                <c:pt idx="0">
                  <c:v>1089</c:v>
                </c:pt>
                <c:pt idx="1">
                  <c:v>1077</c:v>
                </c:pt>
                <c:pt idx="2">
                  <c:v>1084</c:v>
                </c:pt>
                <c:pt idx="3">
                  <c:v>1077</c:v>
                </c:pt>
                <c:pt idx="4">
                  <c:v>1101</c:v>
                </c:pt>
                <c:pt idx="5">
                  <c:v>1091</c:v>
                </c:pt>
                <c:pt idx="6">
                  <c:v>1104</c:v>
                </c:pt>
                <c:pt idx="7">
                  <c:v>1072</c:v>
                </c:pt>
                <c:pt idx="8">
                  <c:v>1083</c:v>
                </c:pt>
                <c:pt idx="9">
                  <c:v>1086</c:v>
                </c:pt>
                <c:pt idx="10">
                  <c:v>1065</c:v>
                </c:pt>
                <c:pt idx="11">
                  <c:v>1088</c:v>
                </c:pt>
                <c:pt idx="12">
                  <c:v>1115</c:v>
                </c:pt>
                <c:pt idx="13">
                  <c:v>1137</c:v>
                </c:pt>
                <c:pt idx="14">
                  <c:v>1161</c:v>
                </c:pt>
                <c:pt idx="15">
                  <c:v>1145</c:v>
                </c:pt>
                <c:pt idx="16">
                  <c:v>1250</c:v>
                </c:pt>
                <c:pt idx="17">
                  <c:v>1361</c:v>
                </c:pt>
                <c:pt idx="18">
                  <c:v>1388</c:v>
                </c:pt>
                <c:pt idx="19">
                  <c:v>1390</c:v>
                </c:pt>
                <c:pt idx="20">
                  <c:v>1454</c:v>
                </c:pt>
                <c:pt idx="21">
                  <c:v>1415</c:v>
                </c:pt>
                <c:pt idx="22">
                  <c:v>1434</c:v>
                </c:pt>
                <c:pt idx="23">
                  <c:v>1430</c:v>
                </c:pt>
                <c:pt idx="24">
                  <c:v>1481</c:v>
                </c:pt>
                <c:pt idx="25">
                  <c:v>1537</c:v>
                </c:pt>
                <c:pt idx="26">
                  <c:v>1549</c:v>
                </c:pt>
              </c:numCache>
            </c:numRef>
          </c:val>
          <c:smooth val="0"/>
          <c:extLst>
            <c:ext xmlns:c16="http://schemas.microsoft.com/office/drawing/2014/chart" uri="{C3380CC4-5D6E-409C-BE32-E72D297353CC}">
              <c16:uniqueId val="{00000001-B956-4394-AFBF-D46853559472}"/>
            </c:ext>
          </c:extLst>
        </c:ser>
        <c:dLbls>
          <c:showLegendKey val="0"/>
          <c:showVal val="0"/>
          <c:showCatName val="0"/>
          <c:showSerName val="0"/>
          <c:showPercent val="0"/>
          <c:showBubbleSize val="0"/>
        </c:dLbls>
        <c:marker val="1"/>
        <c:smooth val="0"/>
        <c:axId val="542804408"/>
        <c:axId val="542798136"/>
      </c:lineChart>
      <c:catAx>
        <c:axId val="54280088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vert="wordArtVertRtl" wrap="square" anchor="ctr" anchorCtr="1"/>
          <a:lstStyle/>
          <a:p>
            <a:pPr>
              <a:defRPr sz="900" b="0" i="0" u="none" strike="noStrike" kern="1200" baseline="0">
                <a:solidFill>
                  <a:srgbClr val="000000"/>
                </a:solidFill>
                <a:latin typeface="ＭＳ Ｐゴシック"/>
                <a:ea typeface="ＭＳ Ｐゴシック"/>
                <a:cs typeface="ＭＳ Ｐゴシック"/>
              </a:defRPr>
            </a:pPr>
            <a:endParaRPr lang="ja-JP"/>
          </a:p>
        </c:txPr>
        <c:crossAx val="542804016"/>
        <c:crossesAt val="10500"/>
        <c:auto val="0"/>
        <c:lblAlgn val="ctr"/>
        <c:lblOffset val="100"/>
        <c:tickLblSkip val="1"/>
        <c:tickMarkSkip val="1"/>
        <c:noMultiLvlLbl val="0"/>
      </c:catAx>
      <c:valAx>
        <c:axId val="542804016"/>
        <c:scaling>
          <c:orientation val="minMax"/>
          <c:max val="14000"/>
          <c:min val="10500"/>
        </c:scaling>
        <c:delete val="0"/>
        <c:axPos val="l"/>
        <c:title>
          <c:tx>
            <c:rich>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r>
                  <a:rPr lang="ja-JP" altLang="en-US"/>
                  <a:t>児童数（人）</a:t>
                </a:r>
              </a:p>
            </c:rich>
          </c:tx>
          <c:layout>
            <c:manualLayout>
              <c:xMode val="edge"/>
              <c:yMode val="edge"/>
              <c:x val="3.3057886994894869E-2"/>
              <c:y val="0.30555624732954889"/>
            </c:manualLayout>
          </c:layout>
          <c:overlay val="0"/>
          <c:spPr>
            <a:noFill/>
            <a:ln w="25400">
              <a:noFill/>
            </a:ln>
            <a:effectLst/>
          </c:spPr>
          <c:txPr>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endParaRPr lang="ja-JP"/>
            </a:p>
          </c:txPr>
        </c:title>
        <c:numFmt formatCode="#,##0_);[Red]\(#,##0\)"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542800880"/>
        <c:crosses val="autoZero"/>
        <c:crossBetween val="between"/>
        <c:majorUnit val="500"/>
      </c:valAx>
      <c:catAx>
        <c:axId val="542804408"/>
        <c:scaling>
          <c:orientation val="minMax"/>
        </c:scaling>
        <c:delete val="1"/>
        <c:axPos val="b"/>
        <c:numFmt formatCode="General" sourceLinked="1"/>
        <c:majorTickMark val="out"/>
        <c:minorTickMark val="none"/>
        <c:tickLblPos val="nextTo"/>
        <c:crossAx val="542798136"/>
        <c:crossesAt val="620"/>
        <c:auto val="0"/>
        <c:lblAlgn val="ctr"/>
        <c:lblOffset val="100"/>
        <c:noMultiLvlLbl val="0"/>
      </c:catAx>
      <c:valAx>
        <c:axId val="542798136"/>
        <c:scaling>
          <c:orientation val="minMax"/>
          <c:max val="870"/>
          <c:min val="660"/>
        </c:scaling>
        <c:delete val="0"/>
        <c:axPos val="r"/>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r>
                  <a:rPr lang="ja-JP" altLang="en-US"/>
                  <a:t>教員数（人）</a:t>
                </a:r>
              </a:p>
            </c:rich>
          </c:tx>
          <c:layout>
            <c:manualLayout>
              <c:xMode val="edge"/>
              <c:yMode val="edge"/>
              <c:x val="0.92286637247267167"/>
              <c:y val="0.30341939815662577"/>
            </c:manualLayout>
          </c:layout>
          <c:overlay val="0"/>
          <c:spPr>
            <a:noFill/>
            <a:ln w="25400">
              <a:noFill/>
            </a:ln>
            <a:effectLst/>
          </c:spPr>
          <c:txPr>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endParaRPr lang="ja-JP"/>
            </a:p>
          </c:txPr>
        </c:title>
        <c:numFmt formatCode="#,##0_);[Red]\(#,##0\)"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542804408"/>
        <c:crosses val="max"/>
        <c:crossBetween val="between"/>
        <c:majorUnit val="20"/>
      </c:valAx>
      <c:spPr>
        <a:solidFill>
          <a:srgbClr val="FFFFFF"/>
        </a:solidFill>
        <a:ln w="12700">
          <a:solidFill>
            <a:srgbClr val="000000"/>
          </a:solidFill>
          <a:prstDash val="solid"/>
        </a:ln>
        <a:effectLst/>
      </c:spPr>
    </c:plotArea>
    <c:legend>
      <c:legendPos val="b"/>
      <c:layout>
        <c:manualLayout>
          <c:xMode val="edge"/>
          <c:yMode val="edge"/>
          <c:x val="0.28512445559689659"/>
          <c:y val="0.88675383018983089"/>
          <c:w val="0.44490409852614576"/>
          <c:h val="7.2649697857535278E-2"/>
        </c:manualLayout>
      </c:layout>
      <c:overlay val="0"/>
      <c:spPr>
        <a:solidFill>
          <a:srgbClr val="FFFFFF"/>
        </a:solidFill>
        <a:ln w="3175">
          <a:noFill/>
          <a:prstDash val="solid"/>
        </a:ln>
        <a:effectLst/>
      </c:spPr>
      <c:txPr>
        <a:bodyPr rot="0" spcFirstLastPara="1" vertOverflow="ellipsis" vert="horz" wrap="square" anchor="ctr" anchorCtr="1"/>
        <a:lstStyle/>
        <a:p>
          <a:pPr>
            <a:defRPr sz="101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r>
              <a:rPr lang="ja-JP" altLang="en-US"/>
              <a:t>小学校、中学校及び義務教育学校の学校数、学級数、</a:t>
            </a:r>
            <a:endParaRPr lang="en-US" altLang="ja-JP"/>
          </a:p>
          <a:p>
            <a:pPr>
              <a:defRPr sz="1400"/>
            </a:pPr>
            <a:r>
              <a:rPr lang="ja-JP" altLang="en-US"/>
              <a:t>児童生徒数、教員数及び職員数の推移</a:t>
            </a:r>
          </a:p>
        </c:rich>
      </c:tx>
      <c:layout>
        <c:manualLayout>
          <c:xMode val="edge"/>
          <c:yMode val="edge"/>
          <c:x val="0.14948724506604"/>
          <c:y val="2.4866826663956874E-2"/>
        </c:manualLayout>
      </c:layout>
      <c:overlay val="0"/>
      <c:spPr>
        <a:noFill/>
        <a:ln w="25400">
          <a:noFill/>
        </a:ln>
        <a:effectLst/>
      </c:spPr>
      <c:txPr>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15427017996483833"/>
          <c:y val="0.17948755401883434"/>
          <c:w val="0.69972545912623096"/>
          <c:h val="0.4871805037654075"/>
        </c:manualLayout>
      </c:layout>
      <c:barChart>
        <c:barDir val="col"/>
        <c:grouping val="clustered"/>
        <c:varyColors val="0"/>
        <c:ser>
          <c:idx val="1"/>
          <c:order val="0"/>
          <c:tx>
            <c:v>児童生徒数</c:v>
          </c:tx>
          <c:spPr>
            <a:solidFill>
              <a:schemeClr val="dk1">
                <a:tint val="55000"/>
              </a:schemeClr>
            </a:solidFill>
            <a:ln>
              <a:noFill/>
            </a:ln>
            <a:effectLst/>
          </c:spPr>
          <c:invertIfNegative val="0"/>
          <c:cat>
            <c:strLit>
              <c:ptCount val="28"/>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pt idx="27">
                <c:v>令和　４年</c:v>
              </c:pt>
            </c:strLit>
          </c:cat>
          <c:val>
            <c:numLit>
              <c:formatCode>General</c:formatCode>
              <c:ptCount val="28"/>
              <c:pt idx="0">
                <c:v>20329</c:v>
              </c:pt>
              <c:pt idx="1">
                <c:v>19907</c:v>
              </c:pt>
              <c:pt idx="2">
                <c:v>19488</c:v>
              </c:pt>
              <c:pt idx="3">
                <c:v>19171</c:v>
              </c:pt>
              <c:pt idx="4">
                <c:v>18783</c:v>
              </c:pt>
              <c:pt idx="5">
                <c:v>18460</c:v>
              </c:pt>
              <c:pt idx="6">
                <c:v>18309</c:v>
              </c:pt>
              <c:pt idx="7">
                <c:v>18172</c:v>
              </c:pt>
              <c:pt idx="8">
                <c:v>18115</c:v>
              </c:pt>
              <c:pt idx="9">
                <c:v>18157</c:v>
              </c:pt>
              <c:pt idx="10">
                <c:v>18161</c:v>
              </c:pt>
              <c:pt idx="11">
                <c:v>18452</c:v>
              </c:pt>
              <c:pt idx="12">
                <c:v>18689</c:v>
              </c:pt>
              <c:pt idx="13">
                <c:v>18891</c:v>
              </c:pt>
              <c:pt idx="14">
                <c:v>19093</c:v>
              </c:pt>
              <c:pt idx="15">
                <c:v>19104</c:v>
              </c:pt>
              <c:pt idx="16">
                <c:v>19231</c:v>
              </c:pt>
              <c:pt idx="17">
                <c:v>19246</c:v>
              </c:pt>
              <c:pt idx="18">
                <c:v>19498</c:v>
              </c:pt>
              <c:pt idx="19">
                <c:v>19656</c:v>
              </c:pt>
              <c:pt idx="20">
                <c:v>19959</c:v>
              </c:pt>
              <c:pt idx="21">
                <c:v>20381</c:v>
              </c:pt>
              <c:pt idx="22">
                <c:v>20726</c:v>
              </c:pt>
              <c:pt idx="23">
                <c:v>21103</c:v>
              </c:pt>
              <c:pt idx="24">
                <c:v>21416</c:v>
              </c:pt>
              <c:pt idx="25">
                <c:v>21941</c:v>
              </c:pt>
              <c:pt idx="26">
                <c:v>22534</c:v>
              </c:pt>
              <c:pt idx="27">
                <c:v>23065</c:v>
              </c:pt>
            </c:numLit>
          </c:val>
          <c:extLst>
            <c:ext xmlns:c16="http://schemas.microsoft.com/office/drawing/2014/chart" uri="{C3380CC4-5D6E-409C-BE32-E72D297353CC}">
              <c16:uniqueId val="{00000000-7B19-4663-8BAB-BEBD1C0F3CA3}"/>
            </c:ext>
          </c:extLst>
        </c:ser>
        <c:dLbls>
          <c:showLegendKey val="0"/>
          <c:showVal val="0"/>
          <c:showCatName val="0"/>
          <c:showSerName val="0"/>
          <c:showPercent val="0"/>
          <c:showBubbleSize val="0"/>
        </c:dLbls>
        <c:gapWidth val="50"/>
        <c:axId val="542800880"/>
        <c:axId val="542804016"/>
      </c:barChart>
      <c:lineChart>
        <c:grouping val="standard"/>
        <c:varyColors val="0"/>
        <c:ser>
          <c:idx val="0"/>
          <c:order val="1"/>
          <c:tx>
            <c:v>教員数</c:v>
          </c:tx>
          <c:spPr>
            <a:ln w="28575" cap="rnd" cmpd="sng" algn="ctr">
              <a:solidFill>
                <a:schemeClr val="dk1">
                  <a:tint val="88500"/>
                  <a:shade val="95000"/>
                  <a:satMod val="105000"/>
                </a:schemeClr>
              </a:solidFill>
              <a:prstDash val="solid"/>
              <a:round/>
            </a:ln>
            <a:effectLst/>
          </c:spPr>
          <c:marker>
            <c:symbol val="none"/>
          </c:marker>
          <c:cat>
            <c:strLit>
              <c:ptCount val="28"/>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pt idx="27">
                <c:v>令和　４年</c:v>
              </c:pt>
            </c:strLit>
          </c:cat>
          <c:val>
            <c:numLit>
              <c:formatCode>General</c:formatCode>
              <c:ptCount val="28"/>
              <c:pt idx="0">
                <c:v>1089</c:v>
              </c:pt>
              <c:pt idx="1">
                <c:v>1077</c:v>
              </c:pt>
              <c:pt idx="2">
                <c:v>1084</c:v>
              </c:pt>
              <c:pt idx="3">
                <c:v>1077</c:v>
              </c:pt>
              <c:pt idx="4">
                <c:v>1101</c:v>
              </c:pt>
              <c:pt idx="5">
                <c:v>1091</c:v>
              </c:pt>
              <c:pt idx="6">
                <c:v>1104</c:v>
              </c:pt>
              <c:pt idx="7">
                <c:v>1072</c:v>
              </c:pt>
              <c:pt idx="8">
                <c:v>1083</c:v>
              </c:pt>
              <c:pt idx="9">
                <c:v>1086</c:v>
              </c:pt>
              <c:pt idx="10">
                <c:v>1065</c:v>
              </c:pt>
              <c:pt idx="11">
                <c:v>1088</c:v>
              </c:pt>
              <c:pt idx="12">
                <c:v>1115</c:v>
              </c:pt>
              <c:pt idx="13">
                <c:v>1137</c:v>
              </c:pt>
              <c:pt idx="14">
                <c:v>1161</c:v>
              </c:pt>
              <c:pt idx="15">
                <c:v>1145</c:v>
              </c:pt>
              <c:pt idx="16">
                <c:v>1250</c:v>
              </c:pt>
              <c:pt idx="17">
                <c:v>1361</c:v>
              </c:pt>
              <c:pt idx="18">
                <c:v>1388</c:v>
              </c:pt>
              <c:pt idx="19">
                <c:v>1390</c:v>
              </c:pt>
              <c:pt idx="20">
                <c:v>1454</c:v>
              </c:pt>
              <c:pt idx="21">
                <c:v>1415</c:v>
              </c:pt>
              <c:pt idx="22">
                <c:v>1434</c:v>
              </c:pt>
              <c:pt idx="23">
                <c:v>1430</c:v>
              </c:pt>
              <c:pt idx="24">
                <c:v>1481</c:v>
              </c:pt>
              <c:pt idx="25">
                <c:v>1537</c:v>
              </c:pt>
              <c:pt idx="26">
                <c:v>1549</c:v>
              </c:pt>
              <c:pt idx="27">
                <c:v>1613</c:v>
              </c:pt>
            </c:numLit>
          </c:val>
          <c:smooth val="0"/>
          <c:extLst>
            <c:ext xmlns:c16="http://schemas.microsoft.com/office/drawing/2014/chart" uri="{C3380CC4-5D6E-409C-BE32-E72D297353CC}">
              <c16:uniqueId val="{00000001-7B19-4663-8BAB-BEBD1C0F3CA3}"/>
            </c:ext>
          </c:extLst>
        </c:ser>
        <c:dLbls>
          <c:showLegendKey val="0"/>
          <c:showVal val="0"/>
          <c:showCatName val="0"/>
          <c:showSerName val="0"/>
          <c:showPercent val="0"/>
          <c:showBubbleSize val="0"/>
        </c:dLbls>
        <c:marker val="1"/>
        <c:smooth val="0"/>
        <c:axId val="542804408"/>
        <c:axId val="542798136"/>
      </c:lineChart>
      <c:catAx>
        <c:axId val="54280088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vert="wordArtVertRtl" wrap="square" anchor="ctr" anchorCtr="1"/>
          <a:lstStyle/>
          <a:p>
            <a:pPr>
              <a:defRPr sz="900" b="0" i="0" u="none" strike="noStrike" kern="1200" baseline="0">
                <a:solidFill>
                  <a:srgbClr val="000000"/>
                </a:solidFill>
                <a:latin typeface="ＭＳ Ｐゴシック"/>
                <a:ea typeface="ＭＳ Ｐゴシック"/>
                <a:cs typeface="ＭＳ Ｐゴシック"/>
              </a:defRPr>
            </a:pPr>
            <a:endParaRPr lang="ja-JP"/>
          </a:p>
        </c:txPr>
        <c:crossAx val="542804016"/>
        <c:crossesAt val="10500"/>
        <c:auto val="0"/>
        <c:lblAlgn val="ctr"/>
        <c:lblOffset val="100"/>
        <c:tickLblSkip val="1"/>
        <c:tickMarkSkip val="1"/>
        <c:noMultiLvlLbl val="0"/>
      </c:catAx>
      <c:valAx>
        <c:axId val="542804016"/>
        <c:scaling>
          <c:orientation val="minMax"/>
          <c:max val="23500"/>
          <c:min val="15000"/>
        </c:scaling>
        <c:delete val="0"/>
        <c:axPos val="l"/>
        <c:title>
          <c:tx>
            <c:rich>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r>
                  <a:rPr lang="ja-JP" altLang="en-US"/>
                  <a:t>児童生徒</a:t>
                </a:r>
                <a:endParaRPr lang="en-US" altLang="ja-JP"/>
              </a:p>
              <a:p>
                <a:pPr algn="ctr">
                  <a:defRPr/>
                </a:pPr>
                <a:r>
                  <a:rPr lang="ja-JP" altLang="en-US"/>
                  <a:t>数（人）</a:t>
                </a:r>
              </a:p>
            </c:rich>
          </c:tx>
          <c:layout>
            <c:manualLayout>
              <c:xMode val="edge"/>
              <c:yMode val="edge"/>
              <c:x val="2.5859851944005391E-2"/>
              <c:y val="0.32769789395793397"/>
            </c:manualLayout>
          </c:layout>
          <c:overlay val="0"/>
          <c:spPr>
            <a:noFill/>
            <a:ln w="25400">
              <a:noFill/>
            </a:ln>
            <a:effectLst/>
          </c:spPr>
          <c:txPr>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endParaRPr lang="ja-JP"/>
            </a:p>
          </c:tx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542800880"/>
        <c:crosses val="autoZero"/>
        <c:crossBetween val="between"/>
      </c:valAx>
      <c:catAx>
        <c:axId val="542804408"/>
        <c:scaling>
          <c:orientation val="minMax"/>
        </c:scaling>
        <c:delete val="1"/>
        <c:axPos val="b"/>
        <c:numFmt formatCode="General" sourceLinked="1"/>
        <c:majorTickMark val="out"/>
        <c:minorTickMark val="none"/>
        <c:tickLblPos val="nextTo"/>
        <c:crossAx val="542798136"/>
        <c:crossesAt val="620"/>
        <c:auto val="0"/>
        <c:lblAlgn val="ctr"/>
        <c:lblOffset val="100"/>
        <c:noMultiLvlLbl val="0"/>
      </c:catAx>
      <c:valAx>
        <c:axId val="542798136"/>
        <c:scaling>
          <c:orientation val="minMax"/>
          <c:min val="1000"/>
        </c:scaling>
        <c:delete val="0"/>
        <c:axPos val="r"/>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r>
                  <a:rPr lang="ja-JP" altLang="en-US"/>
                  <a:t>教員数（人）</a:t>
                </a:r>
              </a:p>
            </c:rich>
          </c:tx>
          <c:layout>
            <c:manualLayout>
              <c:xMode val="edge"/>
              <c:yMode val="edge"/>
              <c:x val="0.92286637247267167"/>
              <c:y val="0.30341939815662577"/>
            </c:manualLayout>
          </c:layout>
          <c:overlay val="0"/>
          <c:spPr>
            <a:noFill/>
            <a:ln w="25400">
              <a:noFill/>
            </a:ln>
            <a:effectLst/>
          </c:spPr>
          <c:txPr>
            <a:bodyPr rot="0" spcFirstLastPara="1" vertOverflow="ellipsis" vert="wordArtVertRtl" wrap="square" anchor="ctr" anchorCtr="1"/>
            <a:lstStyle/>
            <a:p>
              <a:pPr algn="ctr">
                <a:defRPr sz="1100" b="0" i="0" u="none" strike="noStrike" kern="1200" baseline="0">
                  <a:solidFill>
                    <a:srgbClr val="000000"/>
                  </a:solidFill>
                  <a:latin typeface="ＭＳ Ｐゴシック"/>
                  <a:ea typeface="ＭＳ Ｐゴシック"/>
                  <a:cs typeface="ＭＳ Ｐゴシック"/>
                </a:defRPr>
              </a:pPr>
              <a:endParaRPr lang="ja-JP"/>
            </a:p>
          </c:txPr>
        </c:title>
        <c:numFmt formatCode="General" sourceLinked="1"/>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crossAx val="542804408"/>
        <c:crosses val="max"/>
        <c:crossBetween val="between"/>
      </c:valAx>
      <c:spPr>
        <a:solidFill>
          <a:srgbClr val="FFFFFF"/>
        </a:solidFill>
        <a:ln w="12700">
          <a:solidFill>
            <a:srgbClr val="000000"/>
          </a:solidFill>
          <a:prstDash val="solid"/>
        </a:ln>
        <a:effectLst/>
      </c:spPr>
    </c:plotArea>
    <c:legend>
      <c:legendPos val="b"/>
      <c:layout>
        <c:manualLayout>
          <c:xMode val="edge"/>
          <c:yMode val="edge"/>
          <c:x val="0.28512445559689659"/>
          <c:y val="0.88675383018983089"/>
          <c:w val="0.44490409852614576"/>
          <c:h val="7.2649697857535278E-2"/>
        </c:manualLayout>
      </c:layout>
      <c:overlay val="0"/>
      <c:spPr>
        <a:solidFill>
          <a:srgbClr val="FFFFFF"/>
        </a:solidFill>
        <a:ln w="3175">
          <a:noFill/>
          <a:prstDash val="solid"/>
        </a:ln>
        <a:effectLst/>
      </c:spPr>
      <c:txPr>
        <a:bodyPr rot="0" spcFirstLastPara="1" vertOverflow="ellipsis" vert="horz" wrap="square" anchor="ctr" anchorCtr="1"/>
        <a:lstStyle/>
        <a:p>
          <a:pPr>
            <a:defRPr sz="101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a:solidFill>
                  <a:sysClr val="windowText" lastClr="000000"/>
                </a:solidFill>
                <a:latin typeface="ＭＳ Ｐゴシック" panose="020B0600070205080204" pitchFamily="50" charset="-128"/>
                <a:ea typeface="ＭＳ Ｐゴシック" panose="020B0600070205080204" pitchFamily="50" charset="-128"/>
              </a:rPr>
              <a:t>小学校、中学校及び義務教育学校の児童生徒数の推移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v>小学校及び義務教育学校前期課程児童数</c:v>
          </c:tx>
          <c:spPr>
            <a:solidFill>
              <a:schemeClr val="bg1">
                <a:lumMod val="65000"/>
              </a:schemeClr>
            </a:solidFill>
            <a:ln>
              <a:noFill/>
            </a:ln>
            <a:effectLst/>
          </c:spPr>
          <c:invertIfNegative val="0"/>
          <c:cat>
            <c:strRef>
              <c:f>表54!$A$6:$A$33</c:f>
              <c:strCache>
                <c:ptCount val="28"/>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pt idx="27">
                  <c:v>令和　４年</c:v>
                </c:pt>
              </c:strCache>
            </c:strRef>
          </c:cat>
          <c:val>
            <c:numRef>
              <c:f>表54!$C$6:$C$33</c:f>
              <c:numCache>
                <c:formatCode>#,##0_);[Red]\(#,##0\)</c:formatCode>
                <c:ptCount val="28"/>
                <c:pt idx="0">
                  <c:v>13022</c:v>
                </c:pt>
                <c:pt idx="1">
                  <c:v>12567</c:v>
                </c:pt>
                <c:pt idx="2">
                  <c:v>12254</c:v>
                </c:pt>
                <c:pt idx="3">
                  <c:v>12066</c:v>
                </c:pt>
                <c:pt idx="4">
                  <c:v>11928</c:v>
                </c:pt>
                <c:pt idx="5">
                  <c:v>11808</c:v>
                </c:pt>
                <c:pt idx="6">
                  <c:v>11817</c:v>
                </c:pt>
                <c:pt idx="7">
                  <c:v>11928</c:v>
                </c:pt>
                <c:pt idx="8">
                  <c:v>12075</c:v>
                </c:pt>
                <c:pt idx="9">
                  <c:v>12192</c:v>
                </c:pt>
                <c:pt idx="10">
                  <c:v>12166</c:v>
                </c:pt>
                <c:pt idx="11">
                  <c:v>12357</c:v>
                </c:pt>
                <c:pt idx="12">
                  <c:v>12365</c:v>
                </c:pt>
                <c:pt idx="13">
                  <c:v>12638</c:v>
                </c:pt>
                <c:pt idx="14">
                  <c:v>12778</c:v>
                </c:pt>
                <c:pt idx="15">
                  <c:v>12932</c:v>
                </c:pt>
                <c:pt idx="16">
                  <c:v>12895</c:v>
                </c:pt>
                <c:pt idx="17">
                  <c:v>12933</c:v>
                </c:pt>
                <c:pt idx="18">
                  <c:v>13047</c:v>
                </c:pt>
                <c:pt idx="19">
                  <c:v>13235</c:v>
                </c:pt>
                <c:pt idx="20">
                  <c:v>13458</c:v>
                </c:pt>
                <c:pt idx="21">
                  <c:v>13831</c:v>
                </c:pt>
                <c:pt idx="22">
                  <c:v>14101</c:v>
                </c:pt>
                <c:pt idx="23">
                  <c:v>14511</c:v>
                </c:pt>
                <c:pt idx="24">
                  <c:v>14801</c:v>
                </c:pt>
                <c:pt idx="25">
                  <c:v>15098</c:v>
                </c:pt>
                <c:pt idx="26">
                  <c:v>15445</c:v>
                </c:pt>
                <c:pt idx="27">
                  <c:v>15758</c:v>
                </c:pt>
              </c:numCache>
            </c:numRef>
          </c:val>
          <c:extLst>
            <c:ext xmlns:c16="http://schemas.microsoft.com/office/drawing/2014/chart" uri="{C3380CC4-5D6E-409C-BE32-E72D297353CC}">
              <c16:uniqueId val="{00000000-42C2-4228-989B-AC09E792BE8A}"/>
            </c:ext>
          </c:extLst>
        </c:ser>
        <c:ser>
          <c:idx val="1"/>
          <c:order val="1"/>
          <c:tx>
            <c:v>中学校及び義務教育学校後期課程生徒数</c:v>
          </c:tx>
          <c:spPr>
            <a:solidFill>
              <a:schemeClr val="bg2">
                <a:lumMod val="50000"/>
              </a:schemeClr>
            </a:solidFill>
            <a:ln>
              <a:noFill/>
            </a:ln>
            <a:effectLst/>
          </c:spPr>
          <c:invertIfNegative val="0"/>
          <c:cat>
            <c:strRef>
              <c:f>表54!$A$6:$A$33</c:f>
              <c:strCache>
                <c:ptCount val="28"/>
                <c:pt idx="0">
                  <c:v>平成　７年</c:v>
                </c:pt>
                <c:pt idx="1">
                  <c:v>平成　８年</c:v>
                </c:pt>
                <c:pt idx="2">
                  <c:v>平成　９年</c:v>
                </c:pt>
                <c:pt idx="3">
                  <c:v>平成１０年</c:v>
                </c:pt>
                <c:pt idx="4">
                  <c:v>平成１１年</c:v>
                </c:pt>
                <c:pt idx="5">
                  <c:v>平成１２年</c:v>
                </c:pt>
                <c:pt idx="6">
                  <c:v>平成１３年</c:v>
                </c:pt>
                <c:pt idx="7">
                  <c:v>平成１４年</c:v>
                </c:pt>
                <c:pt idx="8">
                  <c:v>平成１５年</c:v>
                </c:pt>
                <c:pt idx="9">
                  <c:v>平成１６年</c:v>
                </c:pt>
                <c:pt idx="10">
                  <c:v>平成１７年</c:v>
                </c:pt>
                <c:pt idx="11">
                  <c:v>平成１８年</c:v>
                </c:pt>
                <c:pt idx="12">
                  <c:v>平成１９年</c:v>
                </c:pt>
                <c:pt idx="13">
                  <c:v>平成２０年</c:v>
                </c:pt>
                <c:pt idx="14">
                  <c:v>平成２１年</c:v>
                </c:pt>
                <c:pt idx="15">
                  <c:v>平成２２年</c:v>
                </c:pt>
                <c:pt idx="16">
                  <c:v>平成２３年</c:v>
                </c:pt>
                <c:pt idx="17">
                  <c:v>平成２４年</c:v>
                </c:pt>
                <c:pt idx="18">
                  <c:v>平成２５年</c:v>
                </c:pt>
                <c:pt idx="19">
                  <c:v>平成２６年</c:v>
                </c:pt>
                <c:pt idx="20">
                  <c:v>平成２７年</c:v>
                </c:pt>
                <c:pt idx="21">
                  <c:v>平成２８年</c:v>
                </c:pt>
                <c:pt idx="22">
                  <c:v>平成２９年</c:v>
                </c:pt>
                <c:pt idx="23">
                  <c:v>平成３０年</c:v>
                </c:pt>
                <c:pt idx="24">
                  <c:v>令和 元年</c:v>
                </c:pt>
                <c:pt idx="25">
                  <c:v>令和　２年</c:v>
                </c:pt>
                <c:pt idx="26">
                  <c:v>令和　３年</c:v>
                </c:pt>
                <c:pt idx="27">
                  <c:v>令和　４年</c:v>
                </c:pt>
              </c:strCache>
            </c:strRef>
          </c:cat>
          <c:val>
            <c:numRef>
              <c:f>表54!$E$6:$E$33</c:f>
              <c:numCache>
                <c:formatCode>#,##0_);[Red]\(#,##0\)</c:formatCode>
                <c:ptCount val="28"/>
                <c:pt idx="0">
                  <c:v>7307</c:v>
                </c:pt>
                <c:pt idx="1">
                  <c:v>7340</c:v>
                </c:pt>
                <c:pt idx="2">
                  <c:v>7234</c:v>
                </c:pt>
                <c:pt idx="3">
                  <c:v>7105</c:v>
                </c:pt>
                <c:pt idx="4">
                  <c:v>6855</c:v>
                </c:pt>
                <c:pt idx="5">
                  <c:v>6652</c:v>
                </c:pt>
                <c:pt idx="6">
                  <c:v>6492</c:v>
                </c:pt>
                <c:pt idx="7">
                  <c:v>6244</c:v>
                </c:pt>
                <c:pt idx="8">
                  <c:v>6040</c:v>
                </c:pt>
                <c:pt idx="9">
                  <c:v>5965</c:v>
                </c:pt>
                <c:pt idx="10">
                  <c:v>5995</c:v>
                </c:pt>
                <c:pt idx="11">
                  <c:v>6095</c:v>
                </c:pt>
                <c:pt idx="12">
                  <c:v>6324</c:v>
                </c:pt>
                <c:pt idx="13">
                  <c:v>6253</c:v>
                </c:pt>
                <c:pt idx="14">
                  <c:v>6315</c:v>
                </c:pt>
                <c:pt idx="15">
                  <c:v>6172</c:v>
                </c:pt>
                <c:pt idx="16">
                  <c:v>6336</c:v>
                </c:pt>
                <c:pt idx="17">
                  <c:v>6313</c:v>
                </c:pt>
                <c:pt idx="18">
                  <c:v>6451</c:v>
                </c:pt>
                <c:pt idx="19">
                  <c:v>6421</c:v>
                </c:pt>
                <c:pt idx="20">
                  <c:v>6501</c:v>
                </c:pt>
                <c:pt idx="21">
                  <c:v>6550</c:v>
                </c:pt>
                <c:pt idx="22">
                  <c:v>6625</c:v>
                </c:pt>
                <c:pt idx="23">
                  <c:v>6591</c:v>
                </c:pt>
                <c:pt idx="24">
                  <c:v>6615</c:v>
                </c:pt>
                <c:pt idx="25">
                  <c:v>6843</c:v>
                </c:pt>
                <c:pt idx="26">
                  <c:v>7089</c:v>
                </c:pt>
                <c:pt idx="27">
                  <c:v>7307</c:v>
                </c:pt>
              </c:numCache>
            </c:numRef>
          </c:val>
          <c:extLst>
            <c:ext xmlns:c16="http://schemas.microsoft.com/office/drawing/2014/chart" uri="{C3380CC4-5D6E-409C-BE32-E72D297353CC}">
              <c16:uniqueId val="{00000001-42C2-4228-989B-AC09E792BE8A}"/>
            </c:ext>
          </c:extLst>
        </c:ser>
        <c:dLbls>
          <c:showLegendKey val="0"/>
          <c:showVal val="0"/>
          <c:showCatName val="0"/>
          <c:showSerName val="0"/>
          <c:showPercent val="0"/>
          <c:showBubbleSize val="0"/>
        </c:dLbls>
        <c:gapWidth val="30"/>
        <c:axId val="822707928"/>
        <c:axId val="822705304"/>
      </c:barChart>
      <c:catAx>
        <c:axId val="82270792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defRPr sz="90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crossAx val="822705304"/>
        <c:crosses val="autoZero"/>
        <c:auto val="1"/>
        <c:lblAlgn val="ctr"/>
        <c:lblOffset val="100"/>
        <c:noMultiLvlLbl val="0"/>
      </c:catAx>
      <c:valAx>
        <c:axId val="822705304"/>
        <c:scaling>
          <c:orientation val="minMax"/>
          <c:max val="16000"/>
          <c:min val="4000"/>
        </c:scaling>
        <c:delete val="0"/>
        <c:axPos val="l"/>
        <c:majorGridlines>
          <c:spPr>
            <a:ln w="9525" cap="flat" cmpd="sng" algn="ctr">
              <a:solidFill>
                <a:schemeClr val="tx1"/>
              </a:solidFill>
              <a:round/>
            </a:ln>
            <a:effectLst/>
          </c:spPr>
        </c:majorGridlines>
        <c:title>
          <c:tx>
            <c:rich>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sz="1100">
                    <a:solidFill>
                      <a:sysClr val="windowText" lastClr="000000"/>
                    </a:solidFill>
                    <a:latin typeface="ＭＳ Ｐゴシック" panose="020B0600070205080204" pitchFamily="50" charset="-128"/>
                    <a:ea typeface="ＭＳ Ｐゴシック" panose="020B0600070205080204" pitchFamily="50" charset="-128"/>
                  </a:rPr>
                  <a:t>児童生徒数（人）</a:t>
                </a:r>
                <a:endParaRPr lang="ja-JP" altLang="en-US">
                  <a:solidFill>
                    <a:sysClr val="windowText" lastClr="000000"/>
                  </a:solidFill>
                  <a:latin typeface="ＭＳ Ｐゴシック" panose="020B0600070205080204" pitchFamily="50" charset="-128"/>
                  <a:ea typeface="ＭＳ Ｐゴシック" panose="020B0600070205080204" pitchFamily="50" charset="-128"/>
                </a:endParaRPr>
              </a:p>
            </c:rich>
          </c:tx>
          <c:overlay val="0"/>
          <c:spPr>
            <a:noFill/>
            <a:ln>
              <a:noFill/>
            </a:ln>
            <a:effectLst/>
          </c:spPr>
          <c:txPr>
            <a:bodyPr rot="0" spcFirstLastPara="1" vertOverflow="ellipsis" vert="eaVert"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822707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ＭＳ Ｐゴシック"/>
                <a:ea typeface="ＭＳ Ｐゴシック"/>
                <a:cs typeface="ＭＳ Ｐゴシック"/>
              </a:defRPr>
            </a:pPr>
            <a:r>
              <a:rPr lang="ja-JP" altLang="en-US"/>
              <a:t>図書館利用状況</a:t>
            </a:r>
          </a:p>
        </c:rich>
      </c:tx>
      <c:layout>
        <c:manualLayout>
          <c:xMode val="edge"/>
          <c:yMode val="edge"/>
          <c:x val="0.41430703209576547"/>
          <c:y val="1.2254975665730226E-2"/>
        </c:manualLayout>
      </c:layout>
      <c:overlay val="0"/>
      <c:spPr>
        <a:noFill/>
        <a:ln w="25400">
          <a:noFill/>
        </a:ln>
        <a:effectLst/>
      </c:spPr>
      <c:txPr>
        <a:bodyPr rot="0" spcFirstLastPara="1" vertOverflow="ellipsis" vert="horz" wrap="square" anchor="ctr" anchorCtr="1"/>
        <a:lstStyle/>
        <a:p>
          <a:pPr>
            <a:defRPr sz="1200"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0.1107799304520616"/>
          <c:y val="0.15849698934691986"/>
          <c:w val="0.80029806259314451"/>
          <c:h val="0.59804064711781724"/>
        </c:manualLayout>
      </c:layout>
      <c:barChart>
        <c:barDir val="col"/>
        <c:grouping val="clustered"/>
        <c:varyColors val="0"/>
        <c:ser>
          <c:idx val="1"/>
          <c:order val="0"/>
          <c:tx>
            <c:v>貸出冊数</c:v>
          </c:tx>
          <c:spPr>
            <a:solidFill>
              <a:schemeClr val="dk1">
                <a:tint val="55000"/>
              </a:schemeClr>
            </a:solidFill>
            <a:ln>
              <a:noFill/>
            </a:ln>
            <a:effectLst/>
          </c:spPr>
          <c:invertIfNegative val="0"/>
          <c:cat>
            <c:strLit>
              <c:ptCount val="21"/>
              <c:pt idx="0">
                <c:v>平成１３年度</c:v>
              </c:pt>
              <c:pt idx="1">
                <c:v>平成１４年度</c:v>
              </c:pt>
              <c:pt idx="2">
                <c:v>平成１５年度</c:v>
              </c:pt>
              <c:pt idx="3">
                <c:v>平成１６年度</c:v>
              </c:pt>
              <c:pt idx="4">
                <c:v>平成１７年度</c:v>
              </c:pt>
              <c:pt idx="5">
                <c:v>平成１８年度</c:v>
              </c:pt>
              <c:pt idx="6">
                <c:v>平成１９年度</c:v>
              </c:pt>
              <c:pt idx="7">
                <c:v>平成２０年度</c:v>
              </c:pt>
              <c:pt idx="8">
                <c:v>平成２１年度</c:v>
              </c:pt>
              <c:pt idx="9">
                <c:v>平成２２年度</c:v>
              </c:pt>
              <c:pt idx="10">
                <c:v>平成２３年度</c:v>
              </c:pt>
              <c:pt idx="11">
                <c:v>平成２４年度</c:v>
              </c:pt>
              <c:pt idx="12">
                <c:v>平成２５年度</c:v>
              </c:pt>
              <c:pt idx="13">
                <c:v>平成２６年度</c:v>
              </c:pt>
              <c:pt idx="14">
                <c:v>平成２７年度</c:v>
              </c:pt>
              <c:pt idx="15">
                <c:v>平成２８年度</c:v>
              </c:pt>
              <c:pt idx="16">
                <c:v>平成２９年度</c:v>
              </c:pt>
              <c:pt idx="17">
                <c:v>平成３０年度</c:v>
              </c:pt>
              <c:pt idx="18">
                <c:v>令和 元年度</c:v>
              </c:pt>
              <c:pt idx="19">
                <c:v>令和　２年度</c:v>
              </c:pt>
              <c:pt idx="20">
                <c:v>令和　３年度</c:v>
              </c:pt>
            </c:strLit>
          </c:cat>
          <c:val>
            <c:numLit>
              <c:formatCode>General</c:formatCode>
              <c:ptCount val="21"/>
              <c:pt idx="0">
                <c:v>860825</c:v>
              </c:pt>
              <c:pt idx="1">
                <c:v>869473</c:v>
              </c:pt>
              <c:pt idx="2">
                <c:v>953503</c:v>
              </c:pt>
              <c:pt idx="3">
                <c:v>1025954</c:v>
              </c:pt>
              <c:pt idx="4">
                <c:v>1117481</c:v>
              </c:pt>
              <c:pt idx="5">
                <c:v>1224193</c:v>
              </c:pt>
              <c:pt idx="6">
                <c:v>1321851</c:v>
              </c:pt>
              <c:pt idx="7">
                <c:v>1355172</c:v>
              </c:pt>
              <c:pt idx="8">
                <c:v>1401877</c:v>
              </c:pt>
              <c:pt idx="9">
                <c:v>1370328</c:v>
              </c:pt>
              <c:pt idx="10">
                <c:v>1349043</c:v>
              </c:pt>
              <c:pt idx="11">
                <c:v>1382705</c:v>
              </c:pt>
              <c:pt idx="12">
                <c:v>1333020</c:v>
              </c:pt>
              <c:pt idx="13">
                <c:v>1319477</c:v>
              </c:pt>
              <c:pt idx="14">
                <c:v>1347366</c:v>
              </c:pt>
              <c:pt idx="15">
                <c:v>1336986</c:v>
              </c:pt>
              <c:pt idx="16">
                <c:v>1311736</c:v>
              </c:pt>
              <c:pt idx="17">
                <c:v>1416768</c:v>
              </c:pt>
              <c:pt idx="18">
                <c:v>1439170</c:v>
              </c:pt>
              <c:pt idx="19">
                <c:v>1243474</c:v>
              </c:pt>
              <c:pt idx="20">
                <c:v>1384072</c:v>
              </c:pt>
            </c:numLit>
          </c:val>
          <c:extLst>
            <c:ext xmlns:c16="http://schemas.microsoft.com/office/drawing/2014/chart" uri="{C3380CC4-5D6E-409C-BE32-E72D297353CC}">
              <c16:uniqueId val="{00000000-5EAC-45FA-9A25-3CA2FBE1B9C6}"/>
            </c:ext>
          </c:extLst>
        </c:ser>
        <c:dLbls>
          <c:showLegendKey val="0"/>
          <c:showVal val="0"/>
          <c:showCatName val="0"/>
          <c:showSerName val="0"/>
          <c:showPercent val="0"/>
          <c:showBubbleSize val="0"/>
        </c:dLbls>
        <c:gapWidth val="50"/>
        <c:axId val="323049104"/>
        <c:axId val="323049496"/>
      </c:barChart>
      <c:lineChart>
        <c:grouping val="standard"/>
        <c:varyColors val="0"/>
        <c:ser>
          <c:idx val="0"/>
          <c:order val="1"/>
          <c:tx>
            <c:v>貸出人数</c:v>
          </c:tx>
          <c:spPr>
            <a:ln w="28575" cap="rnd" cmpd="sng" algn="ctr">
              <a:solidFill>
                <a:schemeClr val="dk1">
                  <a:tint val="88500"/>
                  <a:shade val="95000"/>
                  <a:satMod val="105000"/>
                </a:schemeClr>
              </a:solidFill>
              <a:prstDash val="solid"/>
              <a:round/>
            </a:ln>
            <a:effectLst/>
          </c:spPr>
          <c:marker>
            <c:symbol val="circle"/>
            <c:size val="4"/>
            <c:spPr>
              <a:solidFill>
                <a:schemeClr val="dk1">
                  <a:tint val="88500"/>
                </a:schemeClr>
              </a:solidFill>
              <a:ln w="9525" cap="flat" cmpd="sng" algn="ctr">
                <a:solidFill>
                  <a:schemeClr val="dk1">
                    <a:tint val="88500"/>
                    <a:shade val="95000"/>
                    <a:satMod val="105000"/>
                  </a:schemeClr>
                </a:solidFill>
                <a:prstDash val="solid"/>
                <a:round/>
              </a:ln>
              <a:effectLst/>
            </c:spPr>
          </c:marker>
          <c:cat>
            <c:numLit>
              <c:formatCode>General</c:formatCode>
              <c:ptCount val="21"/>
              <c:pt idx="0">
                <c:v>253275</c:v>
              </c:pt>
              <c:pt idx="1">
                <c:v>255701</c:v>
              </c:pt>
              <c:pt idx="2">
                <c:v>277113</c:v>
              </c:pt>
              <c:pt idx="3">
                <c:v>298261</c:v>
              </c:pt>
              <c:pt idx="4">
                <c:v>288582</c:v>
              </c:pt>
              <c:pt idx="5">
                <c:v>326870</c:v>
              </c:pt>
              <c:pt idx="6">
                <c:v>346005</c:v>
              </c:pt>
              <c:pt idx="7">
                <c:v>346457</c:v>
              </c:pt>
              <c:pt idx="8">
                <c:v>355561</c:v>
              </c:pt>
              <c:pt idx="9">
                <c:v>343047</c:v>
              </c:pt>
              <c:pt idx="10">
                <c:v>326664</c:v>
              </c:pt>
              <c:pt idx="11">
                <c:v>337549</c:v>
              </c:pt>
              <c:pt idx="12">
                <c:v>326094</c:v>
              </c:pt>
              <c:pt idx="13">
                <c:v>320753</c:v>
              </c:pt>
              <c:pt idx="14">
                <c:v>322369</c:v>
              </c:pt>
              <c:pt idx="15">
                <c:v>319649</c:v>
              </c:pt>
              <c:pt idx="16">
                <c:v>308969</c:v>
              </c:pt>
              <c:pt idx="17">
                <c:v>336637</c:v>
              </c:pt>
              <c:pt idx="18">
                <c:v>340154</c:v>
              </c:pt>
              <c:pt idx="19">
                <c:v>284256</c:v>
              </c:pt>
              <c:pt idx="20">
                <c:v>318773</c:v>
              </c:pt>
            </c:numLit>
          </c:cat>
          <c:val>
            <c:numLit>
              <c:formatCode>General</c:formatCode>
              <c:ptCount val="21"/>
              <c:pt idx="0">
                <c:v>253275</c:v>
              </c:pt>
              <c:pt idx="1">
                <c:v>255701</c:v>
              </c:pt>
              <c:pt idx="2">
                <c:v>277113</c:v>
              </c:pt>
              <c:pt idx="3">
                <c:v>298261</c:v>
              </c:pt>
              <c:pt idx="4">
                <c:v>288582</c:v>
              </c:pt>
              <c:pt idx="5">
                <c:v>326870</c:v>
              </c:pt>
              <c:pt idx="6">
                <c:v>346005</c:v>
              </c:pt>
              <c:pt idx="7">
                <c:v>346457</c:v>
              </c:pt>
              <c:pt idx="8">
                <c:v>355561</c:v>
              </c:pt>
              <c:pt idx="9">
                <c:v>343047</c:v>
              </c:pt>
              <c:pt idx="10">
                <c:v>326664</c:v>
              </c:pt>
              <c:pt idx="11">
                <c:v>337549</c:v>
              </c:pt>
              <c:pt idx="12">
                <c:v>326094</c:v>
              </c:pt>
              <c:pt idx="13">
                <c:v>320753</c:v>
              </c:pt>
              <c:pt idx="14">
                <c:v>322369</c:v>
              </c:pt>
              <c:pt idx="15">
                <c:v>319649</c:v>
              </c:pt>
              <c:pt idx="16">
                <c:v>308969</c:v>
              </c:pt>
              <c:pt idx="17">
                <c:v>336637</c:v>
              </c:pt>
              <c:pt idx="18">
                <c:v>340154</c:v>
              </c:pt>
              <c:pt idx="19">
                <c:v>284256</c:v>
              </c:pt>
              <c:pt idx="20">
                <c:v>318773</c:v>
              </c:pt>
            </c:numLit>
          </c:val>
          <c:smooth val="0"/>
          <c:extLst>
            <c:ext xmlns:c16="http://schemas.microsoft.com/office/drawing/2014/chart" uri="{C3380CC4-5D6E-409C-BE32-E72D297353CC}">
              <c16:uniqueId val="{00000001-5EAC-45FA-9A25-3CA2FBE1B9C6}"/>
            </c:ext>
          </c:extLst>
        </c:ser>
        <c:dLbls>
          <c:showLegendKey val="0"/>
          <c:showVal val="0"/>
          <c:showCatName val="0"/>
          <c:showSerName val="0"/>
          <c:showPercent val="0"/>
          <c:showBubbleSize val="0"/>
        </c:dLbls>
        <c:marker val="1"/>
        <c:smooth val="0"/>
        <c:axId val="323049888"/>
        <c:axId val="323050280"/>
      </c:lineChart>
      <c:catAx>
        <c:axId val="323049104"/>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vert="wordArtVertRtl" wrap="square" anchor="ctr" anchorCtr="1"/>
          <a:lstStyle/>
          <a:p>
            <a:pPr>
              <a:defRPr sz="600" b="0" i="0" u="none" strike="noStrike" kern="1200" baseline="0">
                <a:solidFill>
                  <a:srgbClr val="000000"/>
                </a:solidFill>
                <a:latin typeface="ＭＳ Ｐゴシック"/>
                <a:ea typeface="ＭＳ Ｐゴシック"/>
                <a:cs typeface="ＭＳ Ｐゴシック"/>
              </a:defRPr>
            </a:pPr>
            <a:endParaRPr lang="ja-JP"/>
          </a:p>
        </c:txPr>
        <c:crossAx val="323049496"/>
        <c:crossesAt val="0"/>
        <c:auto val="0"/>
        <c:lblAlgn val="ctr"/>
        <c:lblOffset val="100"/>
        <c:tickLblSkip val="1"/>
        <c:tickMarkSkip val="1"/>
        <c:noMultiLvlLbl val="0"/>
      </c:catAx>
      <c:valAx>
        <c:axId val="323049496"/>
        <c:scaling>
          <c:orientation val="minMax"/>
          <c:max val="1600000"/>
          <c:min val="100000"/>
        </c:scaling>
        <c:delete val="0"/>
        <c:axPos val="l"/>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ＭＳ Ｐゴシック"/>
                <a:ea typeface="ＭＳ Ｐゴシック"/>
                <a:cs typeface="ＭＳ Ｐゴシック"/>
              </a:defRPr>
            </a:pPr>
            <a:endParaRPr lang="ja-JP"/>
          </a:p>
        </c:txPr>
        <c:crossAx val="323049104"/>
        <c:crosses val="autoZero"/>
        <c:crossBetween val="between"/>
        <c:majorUnit val="200000"/>
      </c:valAx>
      <c:catAx>
        <c:axId val="323049888"/>
        <c:scaling>
          <c:orientation val="minMax"/>
        </c:scaling>
        <c:delete val="1"/>
        <c:axPos val="b"/>
        <c:numFmt formatCode="General" sourceLinked="1"/>
        <c:majorTickMark val="out"/>
        <c:minorTickMark val="none"/>
        <c:tickLblPos val="nextTo"/>
        <c:crossAx val="323050280"/>
        <c:crossesAt val="0"/>
        <c:auto val="0"/>
        <c:lblAlgn val="ctr"/>
        <c:lblOffset val="100"/>
        <c:noMultiLvlLbl val="0"/>
      </c:catAx>
      <c:valAx>
        <c:axId val="323050280"/>
        <c:scaling>
          <c:orientation val="minMax"/>
          <c:max val="370000"/>
          <c:min val="100000"/>
        </c:scaling>
        <c:delete val="0"/>
        <c:axPos val="r"/>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ＭＳ Ｐゴシック"/>
                <a:ea typeface="ＭＳ Ｐゴシック"/>
                <a:cs typeface="ＭＳ Ｐゴシック"/>
              </a:defRPr>
            </a:pPr>
            <a:endParaRPr lang="ja-JP"/>
          </a:p>
        </c:txPr>
        <c:crossAx val="323049888"/>
        <c:crosses val="max"/>
        <c:crossBetween val="between"/>
        <c:majorUnit val="50000"/>
      </c:valAx>
      <c:spPr>
        <a:solidFill>
          <a:srgbClr val="FFFFFF"/>
        </a:solidFill>
        <a:ln w="12700">
          <a:solidFill>
            <a:srgbClr val="000000"/>
          </a:solidFill>
          <a:prstDash val="solid"/>
        </a:ln>
        <a:effectLst/>
      </c:spPr>
    </c:plotArea>
    <c:legend>
      <c:legendPos val="r"/>
      <c:layout>
        <c:manualLayout>
          <c:xMode val="edge"/>
          <c:yMode val="edge"/>
          <c:x val="0.35916540106077244"/>
          <c:y val="8.5784565873989374E-2"/>
          <c:w val="0.29061099558400894"/>
          <c:h val="5.6372677033461258E-2"/>
        </c:manualLayout>
      </c:layout>
      <c:overlay val="0"/>
      <c:spPr>
        <a:solidFill>
          <a:srgbClr val="FFFFFF"/>
        </a:solidFill>
        <a:ln w="3175">
          <a:noFill/>
          <a:prstDash val="solid"/>
        </a:ln>
        <a:effectLst/>
      </c:spPr>
      <c:txPr>
        <a:bodyPr rot="0" spcFirstLastPara="1" vertOverflow="ellipsis" vert="horz" wrap="square" anchor="ctr" anchorCtr="1"/>
        <a:lstStyle/>
        <a:p>
          <a:pPr>
            <a:defRPr sz="101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72"/>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ja-JP" sz="1400"/>
              <a:t>ノバホール・つくばカピオ利用状況</a:t>
            </a:r>
          </a:p>
        </c:rich>
      </c:tx>
      <c:overlay val="0"/>
      <c:spPr>
        <a:noFill/>
        <a:ln w="25400">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ja-JP"/>
        </a:p>
      </c:txPr>
    </c:title>
    <c:autoTitleDeleted val="0"/>
    <c:plotArea>
      <c:layout>
        <c:manualLayout>
          <c:layoutTarget val="inner"/>
          <c:xMode val="edge"/>
          <c:yMode val="edge"/>
          <c:x val="0.14427531935040519"/>
          <c:y val="0.10682018338867863"/>
          <c:w val="0.69909308211473564"/>
          <c:h val="0.55887077111223848"/>
        </c:manualLayout>
      </c:layout>
      <c:barChart>
        <c:barDir val="col"/>
        <c:grouping val="clustered"/>
        <c:varyColors val="0"/>
        <c:ser>
          <c:idx val="0"/>
          <c:order val="0"/>
          <c:tx>
            <c:v>ノバホール 件数</c:v>
          </c:tx>
          <c:spPr>
            <a:solidFill>
              <a:schemeClr val="bg1">
                <a:lumMod val="75000"/>
              </a:schemeClr>
            </a:solidFill>
            <a:ln>
              <a:noFill/>
            </a:ln>
            <a:effectLst/>
          </c:spPr>
          <c:invertIfNegative val="0"/>
          <c:cat>
            <c:strLit>
              <c:ptCount val="16"/>
              <c:pt idx="0">
                <c:v>平成１８年度</c:v>
              </c:pt>
              <c:pt idx="1">
                <c:v>平成１９年度</c:v>
              </c:pt>
              <c:pt idx="2">
                <c:v>平成２０年度</c:v>
              </c:pt>
              <c:pt idx="3">
                <c:v>平成２１年度</c:v>
              </c:pt>
              <c:pt idx="4">
                <c:v>平成２２年度</c:v>
              </c:pt>
              <c:pt idx="5">
                <c:v>平成２３年度</c:v>
              </c:pt>
              <c:pt idx="6">
                <c:v>平成２４年度</c:v>
              </c:pt>
              <c:pt idx="7">
                <c:v>平成２５年度</c:v>
              </c:pt>
              <c:pt idx="8">
                <c:v>平成２６年度</c:v>
              </c:pt>
              <c:pt idx="9">
                <c:v>平成２７年度</c:v>
              </c:pt>
              <c:pt idx="10">
                <c:v>平成２８年度</c:v>
              </c:pt>
              <c:pt idx="11">
                <c:v>平成２９年度</c:v>
              </c:pt>
              <c:pt idx="12">
                <c:v>平成３０年度</c:v>
              </c:pt>
              <c:pt idx="13">
                <c:v>令和元年度</c:v>
              </c:pt>
              <c:pt idx="14">
                <c:v>令和２年度</c:v>
              </c:pt>
              <c:pt idx="15">
                <c:v>令和３年度</c:v>
              </c:pt>
            </c:strLit>
          </c:cat>
          <c:val>
            <c:numLit>
              <c:formatCode>General</c:formatCode>
              <c:ptCount val="16"/>
              <c:pt idx="0">
                <c:v>245</c:v>
              </c:pt>
              <c:pt idx="1">
                <c:v>250</c:v>
              </c:pt>
              <c:pt idx="2">
                <c:v>233</c:v>
              </c:pt>
              <c:pt idx="3">
                <c:v>255</c:v>
              </c:pt>
              <c:pt idx="4">
                <c:v>230</c:v>
              </c:pt>
              <c:pt idx="5">
                <c:v>377</c:v>
              </c:pt>
              <c:pt idx="6">
                <c:v>434</c:v>
              </c:pt>
              <c:pt idx="7">
                <c:v>457</c:v>
              </c:pt>
              <c:pt idx="8">
                <c:v>449</c:v>
              </c:pt>
              <c:pt idx="9">
                <c:v>487</c:v>
              </c:pt>
              <c:pt idx="10">
                <c:v>496</c:v>
              </c:pt>
              <c:pt idx="11">
                <c:v>457</c:v>
              </c:pt>
              <c:pt idx="12">
                <c:v>484</c:v>
              </c:pt>
              <c:pt idx="13">
                <c:v>457</c:v>
              </c:pt>
              <c:pt idx="14">
                <c:v>151</c:v>
              </c:pt>
              <c:pt idx="15">
                <c:v>279</c:v>
              </c:pt>
            </c:numLit>
          </c:val>
          <c:extLst>
            <c:ext xmlns:c16="http://schemas.microsoft.com/office/drawing/2014/chart" uri="{C3380CC4-5D6E-409C-BE32-E72D297353CC}">
              <c16:uniqueId val="{00000000-FFBB-46DC-9578-3C8A3D27E394}"/>
            </c:ext>
          </c:extLst>
        </c:ser>
        <c:ser>
          <c:idx val="2"/>
          <c:order val="2"/>
          <c:tx>
            <c:v>つくばカピオ 件数</c:v>
          </c:tx>
          <c:spPr>
            <a:solidFill>
              <a:schemeClr val="bg1">
                <a:lumMod val="50000"/>
              </a:schemeClr>
            </a:solidFill>
            <a:ln>
              <a:noFill/>
            </a:ln>
            <a:effectLst/>
          </c:spPr>
          <c:invertIfNegative val="0"/>
          <c:cat>
            <c:strLit>
              <c:ptCount val="16"/>
              <c:pt idx="0">
                <c:v>平成１８年度</c:v>
              </c:pt>
              <c:pt idx="1">
                <c:v>平成１９年度</c:v>
              </c:pt>
              <c:pt idx="2">
                <c:v>平成２０年度</c:v>
              </c:pt>
              <c:pt idx="3">
                <c:v>平成２１年度</c:v>
              </c:pt>
              <c:pt idx="4">
                <c:v>平成２２年度</c:v>
              </c:pt>
              <c:pt idx="5">
                <c:v>平成２３年度</c:v>
              </c:pt>
              <c:pt idx="6">
                <c:v>平成２４年度</c:v>
              </c:pt>
              <c:pt idx="7">
                <c:v>平成２５年度</c:v>
              </c:pt>
              <c:pt idx="8">
                <c:v>平成２６年度</c:v>
              </c:pt>
              <c:pt idx="9">
                <c:v>平成２７年度</c:v>
              </c:pt>
              <c:pt idx="10">
                <c:v>平成２８年度</c:v>
              </c:pt>
              <c:pt idx="11">
                <c:v>平成２９年度</c:v>
              </c:pt>
              <c:pt idx="12">
                <c:v>平成３０年度</c:v>
              </c:pt>
              <c:pt idx="13">
                <c:v>令和元年度</c:v>
              </c:pt>
              <c:pt idx="14">
                <c:v>令和２年度</c:v>
              </c:pt>
              <c:pt idx="15">
                <c:v>令和３年度</c:v>
              </c:pt>
            </c:strLit>
          </c:cat>
          <c:val>
            <c:numLit>
              <c:formatCode>General</c:formatCode>
              <c:ptCount val="16"/>
              <c:pt idx="0">
                <c:v>5413</c:v>
              </c:pt>
              <c:pt idx="1">
                <c:v>5219</c:v>
              </c:pt>
              <c:pt idx="2">
                <c:v>5161</c:v>
              </c:pt>
              <c:pt idx="3">
                <c:v>5656</c:v>
              </c:pt>
              <c:pt idx="4">
                <c:v>5374</c:v>
              </c:pt>
              <c:pt idx="5">
                <c:v>5806</c:v>
              </c:pt>
              <c:pt idx="6">
                <c:v>5993</c:v>
              </c:pt>
              <c:pt idx="7">
                <c:v>5551</c:v>
              </c:pt>
              <c:pt idx="8">
                <c:v>5672</c:v>
              </c:pt>
              <c:pt idx="9">
                <c:v>5740</c:v>
              </c:pt>
              <c:pt idx="10">
                <c:v>6292</c:v>
              </c:pt>
              <c:pt idx="11">
                <c:v>6289</c:v>
              </c:pt>
              <c:pt idx="12">
                <c:v>6183</c:v>
              </c:pt>
              <c:pt idx="13">
                <c:v>5958</c:v>
              </c:pt>
              <c:pt idx="14">
                <c:v>3907</c:v>
              </c:pt>
              <c:pt idx="15">
                <c:v>4988</c:v>
              </c:pt>
            </c:numLit>
          </c:val>
          <c:extLst>
            <c:ext xmlns:c16="http://schemas.microsoft.com/office/drawing/2014/chart" uri="{C3380CC4-5D6E-409C-BE32-E72D297353CC}">
              <c16:uniqueId val="{00000001-FFBB-46DC-9578-3C8A3D27E394}"/>
            </c:ext>
          </c:extLst>
        </c:ser>
        <c:dLbls>
          <c:showLegendKey val="0"/>
          <c:showVal val="0"/>
          <c:showCatName val="0"/>
          <c:showSerName val="0"/>
          <c:showPercent val="0"/>
          <c:showBubbleSize val="0"/>
        </c:dLbls>
        <c:gapWidth val="50"/>
        <c:axId val="333686256"/>
        <c:axId val="333685864"/>
      </c:barChart>
      <c:lineChart>
        <c:grouping val="standard"/>
        <c:varyColors val="0"/>
        <c:ser>
          <c:idx val="1"/>
          <c:order val="1"/>
          <c:tx>
            <c:v>ノバホール 人数</c:v>
          </c:tx>
          <c:spPr>
            <a:ln w="28575" cap="rnd" cmpd="sng" algn="ctr">
              <a:solidFill>
                <a:schemeClr val="dk1">
                  <a:tint val="55000"/>
                  <a:shade val="95000"/>
                  <a:satMod val="105000"/>
                </a:schemeClr>
              </a:solidFill>
              <a:prstDash val="solid"/>
              <a:round/>
            </a:ln>
            <a:effectLst/>
          </c:spPr>
          <c:marker>
            <c:symbol val="none"/>
          </c:marker>
          <c:cat>
            <c:strLit>
              <c:ptCount val="16"/>
              <c:pt idx="0">
                <c:v>平成１８年度</c:v>
              </c:pt>
              <c:pt idx="1">
                <c:v>平成１９年度</c:v>
              </c:pt>
              <c:pt idx="2">
                <c:v>平成２０年度</c:v>
              </c:pt>
              <c:pt idx="3">
                <c:v>平成２１年度</c:v>
              </c:pt>
              <c:pt idx="4">
                <c:v>平成２２年度</c:v>
              </c:pt>
              <c:pt idx="5">
                <c:v>平成２３年度</c:v>
              </c:pt>
              <c:pt idx="6">
                <c:v>平成２４年度</c:v>
              </c:pt>
              <c:pt idx="7">
                <c:v>平成２５年度</c:v>
              </c:pt>
              <c:pt idx="8">
                <c:v>平成２６年度</c:v>
              </c:pt>
              <c:pt idx="9">
                <c:v>平成２７年度</c:v>
              </c:pt>
              <c:pt idx="10">
                <c:v>平成２８年度</c:v>
              </c:pt>
              <c:pt idx="11">
                <c:v>平成２９年度</c:v>
              </c:pt>
              <c:pt idx="12">
                <c:v>平成３０年度</c:v>
              </c:pt>
              <c:pt idx="13">
                <c:v>令和元年度</c:v>
              </c:pt>
              <c:pt idx="14">
                <c:v>令和２年度</c:v>
              </c:pt>
              <c:pt idx="15">
                <c:v>令和３年度</c:v>
              </c:pt>
            </c:strLit>
          </c:cat>
          <c:val>
            <c:numLit>
              <c:formatCode>General</c:formatCode>
              <c:ptCount val="16"/>
              <c:pt idx="0">
                <c:v>83979</c:v>
              </c:pt>
              <c:pt idx="1">
                <c:v>101853</c:v>
              </c:pt>
              <c:pt idx="2">
                <c:v>85856</c:v>
              </c:pt>
              <c:pt idx="3">
                <c:v>106827</c:v>
              </c:pt>
              <c:pt idx="4">
                <c:v>90916</c:v>
              </c:pt>
              <c:pt idx="5">
                <c:v>88048</c:v>
              </c:pt>
              <c:pt idx="6">
                <c:v>98695</c:v>
              </c:pt>
              <c:pt idx="7">
                <c:v>108386</c:v>
              </c:pt>
              <c:pt idx="8">
                <c:v>90316</c:v>
              </c:pt>
              <c:pt idx="9">
                <c:v>102438</c:v>
              </c:pt>
              <c:pt idx="10">
                <c:v>103078</c:v>
              </c:pt>
              <c:pt idx="11">
                <c:v>102445</c:v>
              </c:pt>
              <c:pt idx="12">
                <c:v>114363</c:v>
              </c:pt>
              <c:pt idx="13">
                <c:v>102188</c:v>
              </c:pt>
              <c:pt idx="14">
                <c:v>13026</c:v>
              </c:pt>
              <c:pt idx="15">
                <c:v>42388</c:v>
              </c:pt>
            </c:numLit>
          </c:val>
          <c:smooth val="0"/>
          <c:extLst>
            <c:ext xmlns:c16="http://schemas.microsoft.com/office/drawing/2014/chart" uri="{C3380CC4-5D6E-409C-BE32-E72D297353CC}">
              <c16:uniqueId val="{00000002-FFBB-46DC-9578-3C8A3D27E394}"/>
            </c:ext>
          </c:extLst>
        </c:ser>
        <c:ser>
          <c:idx val="3"/>
          <c:order val="3"/>
          <c:tx>
            <c:v>つくばカピオ 人数</c:v>
          </c:tx>
          <c:spPr>
            <a:ln w="28575" cap="rnd" cmpd="sng" algn="ctr">
              <a:solidFill>
                <a:schemeClr val="dk1">
                  <a:tint val="98500"/>
                  <a:shade val="95000"/>
                  <a:satMod val="105000"/>
                </a:schemeClr>
              </a:solidFill>
              <a:prstDash val="solid"/>
              <a:round/>
            </a:ln>
            <a:effectLst/>
          </c:spPr>
          <c:marker>
            <c:symbol val="none"/>
          </c:marker>
          <c:cat>
            <c:strLit>
              <c:ptCount val="16"/>
              <c:pt idx="0">
                <c:v>平成１８年度</c:v>
              </c:pt>
              <c:pt idx="1">
                <c:v>平成１９年度</c:v>
              </c:pt>
              <c:pt idx="2">
                <c:v>平成２０年度</c:v>
              </c:pt>
              <c:pt idx="3">
                <c:v>平成２１年度</c:v>
              </c:pt>
              <c:pt idx="4">
                <c:v>平成２２年度</c:v>
              </c:pt>
              <c:pt idx="5">
                <c:v>平成２３年度</c:v>
              </c:pt>
              <c:pt idx="6">
                <c:v>平成２４年度</c:v>
              </c:pt>
              <c:pt idx="7">
                <c:v>平成２５年度</c:v>
              </c:pt>
              <c:pt idx="8">
                <c:v>平成２６年度</c:v>
              </c:pt>
              <c:pt idx="9">
                <c:v>平成２７年度</c:v>
              </c:pt>
              <c:pt idx="10">
                <c:v>平成２８年度</c:v>
              </c:pt>
              <c:pt idx="11">
                <c:v>平成２９年度</c:v>
              </c:pt>
              <c:pt idx="12">
                <c:v>平成３０年度</c:v>
              </c:pt>
              <c:pt idx="13">
                <c:v>令和元年度</c:v>
              </c:pt>
              <c:pt idx="14">
                <c:v>令和２年度</c:v>
              </c:pt>
              <c:pt idx="15">
                <c:v>令和３年度</c:v>
              </c:pt>
            </c:strLit>
          </c:cat>
          <c:val>
            <c:numLit>
              <c:formatCode>General</c:formatCode>
              <c:ptCount val="16"/>
              <c:pt idx="0">
                <c:v>191428</c:v>
              </c:pt>
              <c:pt idx="1">
                <c:v>216902</c:v>
              </c:pt>
              <c:pt idx="2">
                <c:v>222639</c:v>
              </c:pt>
              <c:pt idx="3">
                <c:v>240475</c:v>
              </c:pt>
              <c:pt idx="4">
                <c:v>229457</c:v>
              </c:pt>
              <c:pt idx="5">
                <c:v>234750</c:v>
              </c:pt>
              <c:pt idx="6">
                <c:v>196246</c:v>
              </c:pt>
              <c:pt idx="7">
                <c:v>164470</c:v>
              </c:pt>
              <c:pt idx="8">
                <c:v>184261</c:v>
              </c:pt>
              <c:pt idx="9">
                <c:v>204841</c:v>
              </c:pt>
              <c:pt idx="10">
                <c:v>205008</c:v>
              </c:pt>
              <c:pt idx="11">
                <c:v>214934</c:v>
              </c:pt>
              <c:pt idx="12">
                <c:v>198514</c:v>
              </c:pt>
              <c:pt idx="13">
                <c:v>200029</c:v>
              </c:pt>
              <c:pt idx="14">
                <c:v>52114</c:v>
              </c:pt>
              <c:pt idx="15">
                <c:v>83687</c:v>
              </c:pt>
            </c:numLit>
          </c:val>
          <c:smooth val="0"/>
          <c:extLst>
            <c:ext xmlns:c16="http://schemas.microsoft.com/office/drawing/2014/chart" uri="{C3380CC4-5D6E-409C-BE32-E72D297353CC}">
              <c16:uniqueId val="{00000003-FFBB-46DC-9578-3C8A3D27E394}"/>
            </c:ext>
          </c:extLst>
        </c:ser>
        <c:dLbls>
          <c:showLegendKey val="0"/>
          <c:showVal val="0"/>
          <c:showCatName val="0"/>
          <c:showSerName val="0"/>
          <c:showPercent val="0"/>
          <c:showBubbleSize val="0"/>
        </c:dLbls>
        <c:marker val="1"/>
        <c:smooth val="0"/>
        <c:axId val="333687432"/>
        <c:axId val="333685472"/>
      </c:lineChart>
      <c:catAx>
        <c:axId val="333686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0" spcFirstLastPara="1" vertOverflow="ellipsis" vert="wordArtVertRtl" wrap="square" anchor="ctr" anchorCtr="1"/>
          <a:lstStyle/>
          <a:p>
            <a:pPr>
              <a:defRPr sz="700" b="0" i="0" u="none" strike="noStrike" kern="1200" baseline="0">
                <a:solidFill>
                  <a:schemeClr val="tx1"/>
                </a:solidFill>
                <a:latin typeface="+mn-lt"/>
                <a:ea typeface="+mn-ea"/>
                <a:cs typeface="+mn-cs"/>
              </a:defRPr>
            </a:pPr>
            <a:endParaRPr lang="ja-JP"/>
          </a:p>
        </c:txPr>
        <c:crossAx val="333685864"/>
        <c:crosses val="autoZero"/>
        <c:auto val="1"/>
        <c:lblAlgn val="ctr"/>
        <c:lblOffset val="100"/>
        <c:noMultiLvlLbl val="0"/>
      </c:catAx>
      <c:valAx>
        <c:axId val="333685864"/>
        <c:scaling>
          <c:orientation val="minMax"/>
          <c:max val="6500"/>
          <c:min val="0"/>
        </c:scaling>
        <c:delete val="0"/>
        <c:axPos val="l"/>
        <c:majorGridlines>
          <c:spPr>
            <a:ln w="9525" cap="flat" cmpd="sng" algn="ctr">
              <a:solidFill>
                <a:schemeClr val="tx1">
                  <a:lumMod val="15000"/>
                  <a:lumOff val="85000"/>
                </a:schemeClr>
              </a:solidFill>
              <a:prstDash val="solid"/>
              <a:round/>
            </a:ln>
            <a:effectLst/>
          </c:spPr>
        </c:majorGridlines>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b="0"/>
                  <a:t>件数</a:t>
                </a:r>
              </a:p>
            </c:rich>
          </c:tx>
          <c:overlay val="0"/>
          <c:spPr>
            <a:noFill/>
            <a:ln w="25400">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33686256"/>
        <c:crosses val="autoZero"/>
        <c:crossBetween val="between"/>
        <c:majorUnit val="500"/>
        <c:minorUnit val="200"/>
      </c:valAx>
      <c:catAx>
        <c:axId val="333687432"/>
        <c:scaling>
          <c:orientation val="minMax"/>
        </c:scaling>
        <c:delete val="1"/>
        <c:axPos val="b"/>
        <c:numFmt formatCode="General" sourceLinked="1"/>
        <c:majorTickMark val="out"/>
        <c:minorTickMark val="none"/>
        <c:tickLblPos val="nextTo"/>
        <c:crossAx val="333685472"/>
        <c:crosses val="autoZero"/>
        <c:auto val="1"/>
        <c:lblAlgn val="ctr"/>
        <c:lblOffset val="100"/>
        <c:noMultiLvlLbl val="0"/>
      </c:catAx>
      <c:valAx>
        <c:axId val="333685472"/>
        <c:scaling>
          <c:orientation val="minMax"/>
          <c:max val="250000"/>
          <c:min val="0"/>
        </c:scaling>
        <c:delete val="0"/>
        <c:axPos val="r"/>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b="0"/>
                  <a:t>人数</a:t>
                </a:r>
              </a:p>
            </c:rich>
          </c:tx>
          <c:overlay val="0"/>
          <c:spPr>
            <a:noFill/>
            <a:ln w="25400">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crossAx val="333687432"/>
        <c:crosses val="max"/>
        <c:crossBetween val="between"/>
        <c:majorUnit val="20000"/>
      </c:valAx>
      <c:spPr>
        <a:noFill/>
        <a:ln w="25400">
          <a:noFill/>
        </a:ln>
        <a:effectLst/>
      </c:spPr>
    </c:plotArea>
    <c:legend>
      <c:legendPos val="b"/>
      <c:legendEntry>
        <c:idx val="0"/>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legendEntry>
      <c:layout>
        <c:manualLayout>
          <c:xMode val="edge"/>
          <c:yMode val="edge"/>
          <c:x val="5.2335314477984472E-3"/>
          <c:y val="0.89638101391764935"/>
          <c:w val="0.98284172446920492"/>
          <c:h val="9.909929767066409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prstDash val="solid"/>
      <a:round/>
    </a:ln>
    <a:effectLst/>
  </c:spPr>
  <c:txPr>
    <a:bodyPr/>
    <a:lstStyle/>
    <a:p>
      <a:pPr>
        <a:defRPr>
          <a:solidFill>
            <a:schemeClr val="tx1"/>
          </a:solidFill>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b="0"/>
              <a:t>製造事業数の推移（従業者４人以上）</a:t>
            </a:r>
          </a:p>
        </c:rich>
      </c:tx>
      <c:layout>
        <c:manualLayout>
          <c:xMode val="edge"/>
          <c:yMode val="edge"/>
          <c:x val="0.27862020881960781"/>
          <c:y val="1.5471739299914243E-2"/>
        </c:manualLayout>
      </c:layout>
      <c:overlay val="0"/>
      <c:spPr>
        <a:noFill/>
        <a:ln w="25400">
          <a:noFill/>
        </a:ln>
      </c:spPr>
    </c:title>
    <c:autoTitleDeleted val="0"/>
    <c:plotArea>
      <c:layout>
        <c:manualLayout>
          <c:layoutTarget val="inner"/>
          <c:xMode val="edge"/>
          <c:yMode val="edge"/>
          <c:x val="0.13201843342014882"/>
          <c:y val="0.16738617253681612"/>
          <c:w val="0.7619150171441279"/>
          <c:h val="0.47035818127524481"/>
        </c:manualLayout>
      </c:layout>
      <c:lineChart>
        <c:grouping val="standard"/>
        <c:varyColors val="0"/>
        <c:ser>
          <c:idx val="0"/>
          <c:order val="0"/>
          <c:spPr>
            <a:ln w="9525">
              <a:solidFill>
                <a:srgbClr val="000000"/>
              </a:solidFill>
              <a:prstDash val="solid"/>
            </a:ln>
          </c:spPr>
          <c:marker>
            <c:symbol val="none"/>
          </c:marker>
          <c:cat>
            <c:strRef>
              <c:extLst>
                <c:ext xmlns:c15="http://schemas.microsoft.com/office/drawing/2012/chart" uri="{02D57815-91ED-43cb-92C2-25804820EDAC}">
                  <c15:fullRef>
                    <c15:sqref>表16!$A$5:$A$34</c15:sqref>
                  </c15:fullRef>
                </c:ext>
              </c:extLst>
              <c:f>表16!$A$6:$A$34</c:f>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表16!$B$5:$B$34</c15:sqref>
                  </c15:fullRef>
                </c:ext>
              </c:extLst>
              <c:f>表16!$B$6:$B$34</c:f>
              <c:numCache>
                <c:formatCode>#,##0;[Red]#,##0</c:formatCode>
                <c:ptCount val="29"/>
                <c:pt idx="0">
                  <c:v>287</c:v>
                </c:pt>
                <c:pt idx="1">
                  <c:v>284</c:v>
                </c:pt>
                <c:pt idx="2">
                  <c:v>247</c:v>
                </c:pt>
                <c:pt idx="3">
                  <c:v>261</c:v>
                </c:pt>
                <c:pt idx="4">
                  <c:v>245</c:v>
                </c:pt>
                <c:pt idx="5">
                  <c:v>242</c:v>
                </c:pt>
                <c:pt idx="6">
                  <c:v>231</c:v>
                </c:pt>
                <c:pt idx="7">
                  <c:v>219</c:v>
                </c:pt>
                <c:pt idx="8">
                  <c:v>206</c:v>
                </c:pt>
                <c:pt idx="9">
                  <c:v>183</c:v>
                </c:pt>
                <c:pt idx="10">
                  <c:v>174</c:v>
                </c:pt>
                <c:pt idx="11">
                  <c:v>178</c:v>
                </c:pt>
                <c:pt idx="12">
                  <c:v>169</c:v>
                </c:pt>
                <c:pt idx="13">
                  <c:v>164</c:v>
                </c:pt>
                <c:pt idx="14">
                  <c:v>159</c:v>
                </c:pt>
                <c:pt idx="15">
                  <c:v>180</c:v>
                </c:pt>
                <c:pt idx="16">
                  <c:v>184</c:v>
                </c:pt>
                <c:pt idx="17">
                  <c:v>176</c:v>
                </c:pt>
                <c:pt idx="18">
                  <c:v>171</c:v>
                </c:pt>
                <c:pt idx="19">
                  <c:v>185</c:v>
                </c:pt>
                <c:pt idx="20">
                  <c:v>169</c:v>
                </c:pt>
                <c:pt idx="21">
                  <c:v>158</c:v>
                </c:pt>
                <c:pt idx="22">
                  <c:v>155</c:v>
                </c:pt>
                <c:pt idx="23">
                  <c:v>183</c:v>
                </c:pt>
                <c:pt idx="24">
                  <c:v>160</c:v>
                </c:pt>
                <c:pt idx="25">
                  <c:v>162</c:v>
                </c:pt>
                <c:pt idx="26">
                  <c:v>169</c:v>
                </c:pt>
                <c:pt idx="27">
                  <c:v>174</c:v>
                </c:pt>
                <c:pt idx="28">
                  <c:v>193</c:v>
                </c:pt>
              </c:numCache>
            </c:numRef>
          </c:val>
          <c:smooth val="0"/>
          <c:extLst>
            <c:ext xmlns:c16="http://schemas.microsoft.com/office/drawing/2014/chart" uri="{C3380CC4-5D6E-409C-BE32-E72D297353CC}">
              <c16:uniqueId val="{00000000-52F6-4936-959A-2814F5513CDE}"/>
            </c:ext>
          </c:extLst>
        </c:ser>
        <c:dLbls>
          <c:showLegendKey val="0"/>
          <c:showVal val="0"/>
          <c:showCatName val="0"/>
          <c:showSerName val="0"/>
          <c:showPercent val="0"/>
          <c:showBubbleSize val="0"/>
        </c:dLbls>
        <c:smooth val="0"/>
        <c:axId val="601494304"/>
        <c:axId val="601497832"/>
      </c:lineChart>
      <c:catAx>
        <c:axId val="60149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600" b="0" i="0" u="none" strike="noStrike" baseline="0">
                <a:solidFill>
                  <a:srgbClr val="000000"/>
                </a:solidFill>
                <a:latin typeface="ＭＳ ゴシック"/>
                <a:ea typeface="ＭＳ ゴシック"/>
                <a:cs typeface="ＭＳ ゴシック"/>
              </a:defRPr>
            </a:pPr>
            <a:endParaRPr lang="ja-JP"/>
          </a:p>
        </c:txPr>
        <c:crossAx val="601497832"/>
        <c:crosses val="autoZero"/>
        <c:auto val="1"/>
        <c:lblAlgn val="ctr"/>
        <c:lblOffset val="100"/>
        <c:tickLblSkip val="2"/>
        <c:tickMarkSkip val="1"/>
        <c:noMultiLvlLbl val="0"/>
      </c:catAx>
      <c:valAx>
        <c:axId val="601497832"/>
        <c:scaling>
          <c:orientation val="minMax"/>
          <c:max val="400"/>
          <c:min val="0"/>
        </c:scaling>
        <c:delete val="0"/>
        <c:axPos val="l"/>
        <c:majorGridlines>
          <c:spPr>
            <a:ln w="3175">
              <a:solidFill>
                <a:schemeClr val="bg1">
                  <a:lumMod val="50000"/>
                </a:schemeClr>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550" b="0" i="0" u="none" strike="noStrike" baseline="0">
                    <a:solidFill>
                      <a:srgbClr val="000000"/>
                    </a:solidFill>
                    <a:latin typeface="ＭＳ Ｐゴシック"/>
                    <a:ea typeface="ＭＳ Ｐゴシック"/>
                  </a:rPr>
                  <a:t>(事業所)</a:t>
                </a:r>
              </a:p>
            </c:rich>
          </c:tx>
          <c:layout>
            <c:manualLayout>
              <c:xMode val="edge"/>
              <c:yMode val="edge"/>
              <c:x val="2.407406469689681E-2"/>
              <c:y val="4.3523741350512998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601494304"/>
        <c:crosses val="autoZero"/>
        <c:crossBetween val="between"/>
        <c:majorUnit val="10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ja-JP" sz="1100"/>
              <a:t>ふれあいプラザ・市民研修センター利用状況</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ja-JP"/>
        </a:p>
      </c:txPr>
    </c:title>
    <c:autoTitleDeleted val="0"/>
    <c:plotArea>
      <c:layout/>
      <c:barChart>
        <c:barDir val="col"/>
        <c:grouping val="clustered"/>
        <c:varyColors val="0"/>
        <c:ser>
          <c:idx val="0"/>
          <c:order val="0"/>
          <c:tx>
            <c:v>ふれあいプラザ 件数</c:v>
          </c:tx>
          <c:spPr>
            <a:solidFill>
              <a:schemeClr val="bg1">
                <a:lumMod val="65000"/>
              </a:schemeClr>
            </a:solidFill>
            <a:ln>
              <a:noFill/>
            </a:ln>
            <a:effectLst/>
          </c:spPr>
          <c:invertIfNegative val="0"/>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8183</c:v>
              </c:pt>
              <c:pt idx="1">
                <c:v>13040</c:v>
              </c:pt>
              <c:pt idx="2">
                <c:v>14049</c:v>
              </c:pt>
              <c:pt idx="3">
                <c:v>14725</c:v>
              </c:pt>
              <c:pt idx="4">
                <c:v>15723</c:v>
              </c:pt>
              <c:pt idx="5">
                <c:v>15404</c:v>
              </c:pt>
              <c:pt idx="6">
                <c:v>13128</c:v>
              </c:pt>
              <c:pt idx="7">
                <c:v>15924</c:v>
              </c:pt>
              <c:pt idx="8">
                <c:v>16449</c:v>
              </c:pt>
              <c:pt idx="9">
                <c:v>17372</c:v>
              </c:pt>
              <c:pt idx="10">
                <c:v>17410</c:v>
              </c:pt>
              <c:pt idx="11">
                <c:v>18185</c:v>
              </c:pt>
              <c:pt idx="12">
                <c:v>19316</c:v>
              </c:pt>
              <c:pt idx="13">
                <c:v>17194</c:v>
              </c:pt>
              <c:pt idx="14">
                <c:v>15433</c:v>
              </c:pt>
              <c:pt idx="15">
                <c:v>9595</c:v>
              </c:pt>
              <c:pt idx="16">
                <c:v>10772</c:v>
              </c:pt>
            </c:numLit>
          </c:val>
          <c:extLst>
            <c:ext xmlns:c16="http://schemas.microsoft.com/office/drawing/2014/chart" uri="{C3380CC4-5D6E-409C-BE32-E72D297353CC}">
              <c16:uniqueId val="{00000000-6E74-42CC-81F5-43C1CC770245}"/>
            </c:ext>
          </c:extLst>
        </c:ser>
        <c:ser>
          <c:idx val="2"/>
          <c:order val="2"/>
          <c:tx>
            <c:v>市民研修センター 件数</c:v>
          </c:tx>
          <c:spPr>
            <a:solidFill>
              <a:schemeClr val="tx1">
                <a:lumMod val="65000"/>
                <a:lumOff val="35000"/>
              </a:schemeClr>
            </a:solidFill>
            <a:ln>
              <a:noFill/>
            </a:ln>
            <a:effectLst/>
          </c:spPr>
          <c:invertIfNegative val="0"/>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0</c:v>
              </c:pt>
              <c:pt idx="1">
                <c:v>0</c:v>
              </c:pt>
              <c:pt idx="2">
                <c:v>8731</c:v>
              </c:pt>
              <c:pt idx="3">
                <c:v>11962</c:v>
              </c:pt>
              <c:pt idx="4">
                <c:v>14125</c:v>
              </c:pt>
              <c:pt idx="5">
                <c:v>13814</c:v>
              </c:pt>
              <c:pt idx="6">
                <c:v>16218</c:v>
              </c:pt>
              <c:pt idx="7">
                <c:v>19923</c:v>
              </c:pt>
              <c:pt idx="8">
                <c:v>21636</c:v>
              </c:pt>
              <c:pt idx="9">
                <c:v>21215</c:v>
              </c:pt>
              <c:pt idx="10">
                <c:v>21047</c:v>
              </c:pt>
              <c:pt idx="11">
                <c:v>18973</c:v>
              </c:pt>
              <c:pt idx="12">
                <c:v>20903</c:v>
              </c:pt>
              <c:pt idx="13">
                <c:v>19209</c:v>
              </c:pt>
              <c:pt idx="14">
                <c:v>21132</c:v>
              </c:pt>
              <c:pt idx="15">
                <c:v>9504</c:v>
              </c:pt>
              <c:pt idx="16">
                <c:v>12310</c:v>
              </c:pt>
            </c:numLit>
          </c:val>
          <c:extLst>
            <c:ext xmlns:c16="http://schemas.microsoft.com/office/drawing/2014/chart" uri="{C3380CC4-5D6E-409C-BE32-E72D297353CC}">
              <c16:uniqueId val="{00000001-6E74-42CC-81F5-43C1CC770245}"/>
            </c:ext>
          </c:extLst>
        </c:ser>
        <c:dLbls>
          <c:showLegendKey val="0"/>
          <c:showVal val="0"/>
          <c:showCatName val="0"/>
          <c:showSerName val="0"/>
          <c:showPercent val="0"/>
          <c:showBubbleSize val="0"/>
        </c:dLbls>
        <c:gapWidth val="50"/>
        <c:axId val="491039416"/>
        <c:axId val="491041376"/>
      </c:barChart>
      <c:lineChart>
        <c:grouping val="standard"/>
        <c:varyColors val="0"/>
        <c:ser>
          <c:idx val="1"/>
          <c:order val="1"/>
          <c:tx>
            <c:v>ふれあいプラザ 人数</c:v>
          </c:tx>
          <c:spPr>
            <a:ln w="28575" cap="rnd">
              <a:solidFill>
                <a:schemeClr val="bg1">
                  <a:lumMod val="50000"/>
                </a:schemeClr>
              </a:solidFill>
              <a:round/>
            </a:ln>
            <a:effectLst/>
          </c:spPr>
          <c:marker>
            <c:symbol val="none"/>
          </c:marker>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30850</c:v>
              </c:pt>
              <c:pt idx="1">
                <c:v>58956</c:v>
              </c:pt>
              <c:pt idx="2">
                <c:v>68257</c:v>
              </c:pt>
              <c:pt idx="3">
                <c:v>70700</c:v>
              </c:pt>
              <c:pt idx="4">
                <c:v>79896</c:v>
              </c:pt>
              <c:pt idx="5">
                <c:v>70617</c:v>
              </c:pt>
              <c:pt idx="6">
                <c:v>63404</c:v>
              </c:pt>
              <c:pt idx="7">
                <c:v>75105</c:v>
              </c:pt>
              <c:pt idx="8">
                <c:v>74451</c:v>
              </c:pt>
              <c:pt idx="9">
                <c:v>72967</c:v>
              </c:pt>
              <c:pt idx="10">
                <c:v>70195</c:v>
              </c:pt>
              <c:pt idx="11">
                <c:v>67847</c:v>
              </c:pt>
              <c:pt idx="12">
                <c:v>71672</c:v>
              </c:pt>
              <c:pt idx="13">
                <c:v>70003</c:v>
              </c:pt>
              <c:pt idx="14">
                <c:v>59821</c:v>
              </c:pt>
              <c:pt idx="15">
                <c:v>26831</c:v>
              </c:pt>
              <c:pt idx="16">
                <c:v>35246</c:v>
              </c:pt>
            </c:numLit>
          </c:val>
          <c:smooth val="0"/>
          <c:extLst>
            <c:ext xmlns:c16="http://schemas.microsoft.com/office/drawing/2014/chart" uri="{C3380CC4-5D6E-409C-BE32-E72D297353CC}">
              <c16:uniqueId val="{00000002-6E74-42CC-81F5-43C1CC770245}"/>
            </c:ext>
          </c:extLst>
        </c:ser>
        <c:ser>
          <c:idx val="3"/>
          <c:order val="3"/>
          <c:tx>
            <c:v>市民研修センター 人数</c:v>
          </c:tx>
          <c:spPr>
            <a:ln w="28575" cap="rnd">
              <a:solidFill>
                <a:schemeClr val="tx1"/>
              </a:solidFill>
              <a:round/>
            </a:ln>
            <a:effectLst/>
          </c:spPr>
          <c:marker>
            <c:symbol val="none"/>
          </c:marker>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0</c:v>
              </c:pt>
              <c:pt idx="1">
                <c:v>0</c:v>
              </c:pt>
              <c:pt idx="2">
                <c:v>23205</c:v>
              </c:pt>
              <c:pt idx="3">
                <c:v>28611</c:v>
              </c:pt>
              <c:pt idx="4">
                <c:v>31977</c:v>
              </c:pt>
              <c:pt idx="5">
                <c:v>30969</c:v>
              </c:pt>
              <c:pt idx="6">
                <c:v>32439</c:v>
              </c:pt>
              <c:pt idx="7">
                <c:v>35434</c:v>
              </c:pt>
              <c:pt idx="8">
                <c:v>37015</c:v>
              </c:pt>
              <c:pt idx="9">
                <c:v>36493</c:v>
              </c:pt>
              <c:pt idx="10">
                <c:v>35206</c:v>
              </c:pt>
              <c:pt idx="11">
                <c:v>32316</c:v>
              </c:pt>
              <c:pt idx="12">
                <c:v>34737</c:v>
              </c:pt>
              <c:pt idx="13">
                <c:v>31615</c:v>
              </c:pt>
              <c:pt idx="14">
                <c:v>33203</c:v>
              </c:pt>
              <c:pt idx="15">
                <c:v>14089</c:v>
              </c:pt>
              <c:pt idx="16">
                <c:v>17578</c:v>
              </c:pt>
            </c:numLit>
          </c:val>
          <c:smooth val="0"/>
          <c:extLst>
            <c:ext xmlns:c16="http://schemas.microsoft.com/office/drawing/2014/chart" uri="{C3380CC4-5D6E-409C-BE32-E72D297353CC}">
              <c16:uniqueId val="{00000003-6E74-42CC-81F5-43C1CC770245}"/>
            </c:ext>
          </c:extLst>
        </c:ser>
        <c:dLbls>
          <c:showLegendKey val="0"/>
          <c:showVal val="0"/>
          <c:showCatName val="0"/>
          <c:showSerName val="0"/>
          <c:showPercent val="0"/>
          <c:showBubbleSize val="0"/>
        </c:dLbls>
        <c:marker val="1"/>
        <c:smooth val="0"/>
        <c:axId val="491041768"/>
        <c:axId val="491039808"/>
      </c:lineChart>
      <c:catAx>
        <c:axId val="49103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wordArtVertRtl" wrap="square" anchor="ctr" anchorCtr="1"/>
          <a:lstStyle/>
          <a:p>
            <a:pPr>
              <a:defRPr sz="900" b="0" i="0" u="none" strike="noStrike" kern="1200" baseline="0">
                <a:solidFill>
                  <a:schemeClr val="tx1"/>
                </a:solidFill>
                <a:latin typeface="+mn-lt"/>
                <a:ea typeface="+mn-ea"/>
                <a:cs typeface="+mn-cs"/>
              </a:defRPr>
            </a:pPr>
            <a:endParaRPr lang="ja-JP"/>
          </a:p>
        </c:txPr>
        <c:crossAx val="491041376"/>
        <c:crosses val="autoZero"/>
        <c:auto val="1"/>
        <c:lblAlgn val="ctr"/>
        <c:lblOffset val="100"/>
        <c:noMultiLvlLbl val="0"/>
      </c:catAx>
      <c:valAx>
        <c:axId val="491041376"/>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a:t>件数</a:t>
                </a:r>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91039416"/>
        <c:crosses val="autoZero"/>
        <c:crossBetween val="between"/>
      </c:valAx>
      <c:valAx>
        <c:axId val="491039808"/>
        <c:scaling>
          <c:orientation val="minMax"/>
          <c:max val="80000"/>
          <c:min val="20000"/>
        </c:scaling>
        <c:delete val="0"/>
        <c:axPos val="r"/>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altLang="en-US"/>
                  <a:t>人数</a:t>
                </a:r>
                <a:endParaRPr lang="en-US"/>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91041768"/>
        <c:crosses val="max"/>
        <c:crossBetween val="between"/>
      </c:valAx>
      <c:catAx>
        <c:axId val="491041768"/>
        <c:scaling>
          <c:orientation val="minMax"/>
        </c:scaling>
        <c:delete val="1"/>
        <c:axPos val="b"/>
        <c:numFmt formatCode="General" sourceLinked="1"/>
        <c:majorTickMark val="out"/>
        <c:minorTickMark val="none"/>
        <c:tickLblPos val="nextTo"/>
        <c:crossAx val="491039808"/>
        <c:crosses val="autoZero"/>
        <c:auto val="1"/>
        <c:lblAlgn val="ctr"/>
        <c:lblOffset val="100"/>
        <c:noMultiLvlLbl val="0"/>
      </c:catAx>
      <c:spPr>
        <a:noFill/>
        <a:ln>
          <a:noFill/>
        </a:ln>
        <a:effectLst/>
      </c:spPr>
    </c:plotArea>
    <c:legend>
      <c:legendPos val="b"/>
      <c:layout>
        <c:manualLayout>
          <c:xMode val="edge"/>
          <c:yMode val="edge"/>
          <c:x val="0.14858836482417825"/>
          <c:y val="0.8785704965436768"/>
          <c:w val="0.70547382372432066"/>
          <c:h val="0.102381855840803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ja-JP" sz="1100"/>
              <a:t>ふれあいプラザ・市民研修センター利用状況</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ja-JP"/>
        </a:p>
      </c:txPr>
    </c:title>
    <c:autoTitleDeleted val="0"/>
    <c:plotArea>
      <c:layout/>
      <c:barChart>
        <c:barDir val="col"/>
        <c:grouping val="clustered"/>
        <c:varyColors val="0"/>
        <c:ser>
          <c:idx val="0"/>
          <c:order val="0"/>
          <c:tx>
            <c:v>ふれあいプラザ 件数</c:v>
          </c:tx>
          <c:spPr>
            <a:solidFill>
              <a:schemeClr val="bg1">
                <a:lumMod val="65000"/>
              </a:schemeClr>
            </a:solidFill>
            <a:ln>
              <a:noFill/>
            </a:ln>
            <a:effectLst/>
          </c:spPr>
          <c:invertIfNegative val="0"/>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8183</c:v>
              </c:pt>
              <c:pt idx="1">
                <c:v>13040</c:v>
              </c:pt>
              <c:pt idx="2">
                <c:v>14049</c:v>
              </c:pt>
              <c:pt idx="3">
                <c:v>14725</c:v>
              </c:pt>
              <c:pt idx="4">
                <c:v>15723</c:v>
              </c:pt>
              <c:pt idx="5">
                <c:v>15404</c:v>
              </c:pt>
              <c:pt idx="6">
                <c:v>13128</c:v>
              </c:pt>
              <c:pt idx="7">
                <c:v>15924</c:v>
              </c:pt>
              <c:pt idx="8">
                <c:v>16449</c:v>
              </c:pt>
              <c:pt idx="9">
                <c:v>17372</c:v>
              </c:pt>
              <c:pt idx="10">
                <c:v>17410</c:v>
              </c:pt>
              <c:pt idx="11">
                <c:v>18185</c:v>
              </c:pt>
              <c:pt idx="12">
                <c:v>19316</c:v>
              </c:pt>
              <c:pt idx="13">
                <c:v>17194</c:v>
              </c:pt>
              <c:pt idx="14">
                <c:v>15433</c:v>
              </c:pt>
              <c:pt idx="15">
                <c:v>9595</c:v>
              </c:pt>
              <c:pt idx="16">
                <c:v>10772</c:v>
              </c:pt>
            </c:numLit>
          </c:val>
          <c:extLst>
            <c:ext xmlns:c16="http://schemas.microsoft.com/office/drawing/2014/chart" uri="{C3380CC4-5D6E-409C-BE32-E72D297353CC}">
              <c16:uniqueId val="{00000000-6644-442A-8770-162100633684}"/>
            </c:ext>
          </c:extLst>
        </c:ser>
        <c:ser>
          <c:idx val="2"/>
          <c:order val="2"/>
          <c:tx>
            <c:v>市民研修センター 件数</c:v>
          </c:tx>
          <c:spPr>
            <a:solidFill>
              <a:schemeClr val="tx1">
                <a:lumMod val="65000"/>
                <a:lumOff val="35000"/>
              </a:schemeClr>
            </a:solidFill>
            <a:ln>
              <a:noFill/>
            </a:ln>
            <a:effectLst/>
          </c:spPr>
          <c:invertIfNegative val="0"/>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0</c:v>
              </c:pt>
              <c:pt idx="1">
                <c:v>0</c:v>
              </c:pt>
              <c:pt idx="2">
                <c:v>8731</c:v>
              </c:pt>
              <c:pt idx="3">
                <c:v>11962</c:v>
              </c:pt>
              <c:pt idx="4">
                <c:v>14125</c:v>
              </c:pt>
              <c:pt idx="5">
                <c:v>13814</c:v>
              </c:pt>
              <c:pt idx="6">
                <c:v>16218</c:v>
              </c:pt>
              <c:pt idx="7">
                <c:v>19923</c:v>
              </c:pt>
              <c:pt idx="8">
                <c:v>21636</c:v>
              </c:pt>
              <c:pt idx="9">
                <c:v>21215</c:v>
              </c:pt>
              <c:pt idx="10">
                <c:v>21047</c:v>
              </c:pt>
              <c:pt idx="11">
                <c:v>18973</c:v>
              </c:pt>
              <c:pt idx="12">
                <c:v>20903</c:v>
              </c:pt>
              <c:pt idx="13">
                <c:v>19209</c:v>
              </c:pt>
              <c:pt idx="14">
                <c:v>21132</c:v>
              </c:pt>
              <c:pt idx="15">
                <c:v>9504</c:v>
              </c:pt>
              <c:pt idx="16">
                <c:v>12310</c:v>
              </c:pt>
            </c:numLit>
          </c:val>
          <c:extLst>
            <c:ext xmlns:c16="http://schemas.microsoft.com/office/drawing/2014/chart" uri="{C3380CC4-5D6E-409C-BE32-E72D297353CC}">
              <c16:uniqueId val="{00000001-6644-442A-8770-162100633684}"/>
            </c:ext>
          </c:extLst>
        </c:ser>
        <c:dLbls>
          <c:showLegendKey val="0"/>
          <c:showVal val="0"/>
          <c:showCatName val="0"/>
          <c:showSerName val="0"/>
          <c:showPercent val="0"/>
          <c:showBubbleSize val="0"/>
        </c:dLbls>
        <c:gapWidth val="50"/>
        <c:axId val="491039416"/>
        <c:axId val="491041376"/>
      </c:barChart>
      <c:lineChart>
        <c:grouping val="standard"/>
        <c:varyColors val="0"/>
        <c:ser>
          <c:idx val="1"/>
          <c:order val="1"/>
          <c:tx>
            <c:v>ふれあいプラザ 人数</c:v>
          </c:tx>
          <c:spPr>
            <a:ln w="28575" cap="rnd">
              <a:solidFill>
                <a:schemeClr val="bg1">
                  <a:lumMod val="50000"/>
                </a:schemeClr>
              </a:solidFill>
              <a:round/>
            </a:ln>
            <a:effectLst/>
          </c:spPr>
          <c:marker>
            <c:symbol val="none"/>
          </c:marker>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30850</c:v>
              </c:pt>
              <c:pt idx="1">
                <c:v>58956</c:v>
              </c:pt>
              <c:pt idx="2">
                <c:v>68257</c:v>
              </c:pt>
              <c:pt idx="3">
                <c:v>70700</c:v>
              </c:pt>
              <c:pt idx="4">
                <c:v>79896</c:v>
              </c:pt>
              <c:pt idx="5">
                <c:v>70617</c:v>
              </c:pt>
              <c:pt idx="6">
                <c:v>63404</c:v>
              </c:pt>
              <c:pt idx="7">
                <c:v>75105</c:v>
              </c:pt>
              <c:pt idx="8">
                <c:v>74451</c:v>
              </c:pt>
              <c:pt idx="9">
                <c:v>72967</c:v>
              </c:pt>
              <c:pt idx="10">
                <c:v>70195</c:v>
              </c:pt>
              <c:pt idx="11">
                <c:v>67847</c:v>
              </c:pt>
              <c:pt idx="12">
                <c:v>71672</c:v>
              </c:pt>
              <c:pt idx="13">
                <c:v>70003</c:v>
              </c:pt>
              <c:pt idx="14">
                <c:v>59821</c:v>
              </c:pt>
              <c:pt idx="15">
                <c:v>26831</c:v>
              </c:pt>
              <c:pt idx="16">
                <c:v>35246</c:v>
              </c:pt>
            </c:numLit>
          </c:val>
          <c:smooth val="0"/>
          <c:extLst>
            <c:ext xmlns:c16="http://schemas.microsoft.com/office/drawing/2014/chart" uri="{C3380CC4-5D6E-409C-BE32-E72D297353CC}">
              <c16:uniqueId val="{00000002-6644-442A-8770-162100633684}"/>
            </c:ext>
          </c:extLst>
        </c:ser>
        <c:ser>
          <c:idx val="3"/>
          <c:order val="3"/>
          <c:tx>
            <c:v>市民研修センター 人数</c:v>
          </c:tx>
          <c:spPr>
            <a:ln w="28575" cap="rnd">
              <a:solidFill>
                <a:schemeClr val="tx1"/>
              </a:solidFill>
              <a:round/>
            </a:ln>
            <a:effectLst/>
          </c:spPr>
          <c:marker>
            <c:symbol val="none"/>
          </c:marker>
          <c:cat>
            <c:strLit>
              <c:ptCount val="17"/>
              <c:pt idx="0">
                <c:v>平成17年度</c:v>
              </c:pt>
              <c:pt idx="1">
                <c:v>平成18年度</c:v>
              </c:pt>
              <c:pt idx="2">
                <c:v>平成19年度</c:v>
              </c:pt>
              <c:pt idx="3">
                <c:v>平成20年度</c:v>
              </c:pt>
              <c:pt idx="4">
                <c:v>平成21年度</c:v>
              </c:pt>
              <c:pt idx="5">
                <c:v>平成22年度</c:v>
              </c:pt>
              <c:pt idx="6">
                <c:v>平成23年度</c:v>
              </c:pt>
              <c:pt idx="7">
                <c:v>平成24年度</c:v>
              </c:pt>
              <c:pt idx="8">
                <c:v>平成25年度</c:v>
              </c:pt>
              <c:pt idx="9">
                <c:v>平成26年度</c:v>
              </c:pt>
              <c:pt idx="10">
                <c:v>平成27年度</c:v>
              </c:pt>
              <c:pt idx="11">
                <c:v>平成28年度</c:v>
              </c:pt>
              <c:pt idx="12">
                <c:v>平成29年度</c:v>
              </c:pt>
              <c:pt idx="13">
                <c:v>平成30年度</c:v>
              </c:pt>
              <c:pt idx="14">
                <c:v>令和元年度</c:v>
              </c:pt>
              <c:pt idx="15">
                <c:v>令和２年度</c:v>
              </c:pt>
              <c:pt idx="16">
                <c:v>令和３年度</c:v>
              </c:pt>
            </c:strLit>
          </c:cat>
          <c:val>
            <c:numLit>
              <c:formatCode>General</c:formatCode>
              <c:ptCount val="17"/>
              <c:pt idx="0">
                <c:v>0</c:v>
              </c:pt>
              <c:pt idx="1">
                <c:v>0</c:v>
              </c:pt>
              <c:pt idx="2">
                <c:v>23205</c:v>
              </c:pt>
              <c:pt idx="3">
                <c:v>28611</c:v>
              </c:pt>
              <c:pt idx="4">
                <c:v>31977</c:v>
              </c:pt>
              <c:pt idx="5">
                <c:v>30969</c:v>
              </c:pt>
              <c:pt idx="6">
                <c:v>32439</c:v>
              </c:pt>
              <c:pt idx="7">
                <c:v>35434</c:v>
              </c:pt>
              <c:pt idx="8">
                <c:v>37015</c:v>
              </c:pt>
              <c:pt idx="9">
                <c:v>36493</c:v>
              </c:pt>
              <c:pt idx="10">
                <c:v>35206</c:v>
              </c:pt>
              <c:pt idx="11">
                <c:v>32316</c:v>
              </c:pt>
              <c:pt idx="12">
                <c:v>34737</c:v>
              </c:pt>
              <c:pt idx="13">
                <c:v>31615</c:v>
              </c:pt>
              <c:pt idx="14">
                <c:v>33203</c:v>
              </c:pt>
              <c:pt idx="15">
                <c:v>14089</c:v>
              </c:pt>
              <c:pt idx="16">
                <c:v>17578</c:v>
              </c:pt>
            </c:numLit>
          </c:val>
          <c:smooth val="0"/>
          <c:extLst>
            <c:ext xmlns:c16="http://schemas.microsoft.com/office/drawing/2014/chart" uri="{C3380CC4-5D6E-409C-BE32-E72D297353CC}">
              <c16:uniqueId val="{00000003-6644-442A-8770-162100633684}"/>
            </c:ext>
          </c:extLst>
        </c:ser>
        <c:dLbls>
          <c:showLegendKey val="0"/>
          <c:showVal val="0"/>
          <c:showCatName val="0"/>
          <c:showSerName val="0"/>
          <c:showPercent val="0"/>
          <c:showBubbleSize val="0"/>
        </c:dLbls>
        <c:marker val="1"/>
        <c:smooth val="0"/>
        <c:axId val="491041768"/>
        <c:axId val="491039808"/>
      </c:lineChart>
      <c:catAx>
        <c:axId val="491039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wordArtVertRtl" wrap="square" anchor="ctr" anchorCtr="1"/>
          <a:lstStyle/>
          <a:p>
            <a:pPr>
              <a:defRPr sz="900" b="0" i="0" u="none" strike="noStrike" kern="1200" baseline="0">
                <a:solidFill>
                  <a:schemeClr val="tx1"/>
                </a:solidFill>
                <a:latin typeface="+mn-lt"/>
                <a:ea typeface="+mn-ea"/>
                <a:cs typeface="+mn-cs"/>
              </a:defRPr>
            </a:pPr>
            <a:endParaRPr lang="ja-JP"/>
          </a:p>
        </c:txPr>
        <c:crossAx val="491041376"/>
        <c:crosses val="autoZero"/>
        <c:auto val="1"/>
        <c:lblAlgn val="ctr"/>
        <c:lblOffset val="100"/>
        <c:noMultiLvlLbl val="0"/>
      </c:catAx>
      <c:valAx>
        <c:axId val="491041376"/>
        <c:scaling>
          <c:orientation val="minMax"/>
          <c:min val="50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a:t>件数</a:t>
                </a:r>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91039416"/>
        <c:crosses val="autoZero"/>
        <c:crossBetween val="between"/>
      </c:valAx>
      <c:valAx>
        <c:axId val="491039808"/>
        <c:scaling>
          <c:orientation val="minMax"/>
          <c:max val="80000"/>
          <c:min val="20000"/>
        </c:scaling>
        <c:delete val="0"/>
        <c:axPos val="r"/>
        <c:title>
          <c:tx>
            <c:rich>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r>
                  <a:rPr lang="ja-JP" altLang="en-US"/>
                  <a:t>人数</a:t>
                </a:r>
                <a:endParaRPr lang="en-US"/>
              </a:p>
            </c:rich>
          </c:tx>
          <c:overlay val="0"/>
          <c:spPr>
            <a:noFill/>
            <a:ln>
              <a:noFill/>
            </a:ln>
            <a:effectLst/>
          </c:spPr>
          <c:txPr>
            <a:bodyPr rot="0" spcFirstLastPara="1" vertOverflow="ellipsis" vert="wordArtVertRtl" wrap="square" anchor="ctr" anchorCtr="1"/>
            <a:lstStyle/>
            <a:p>
              <a:pPr>
                <a:defRPr sz="1000" b="0" i="0" u="none" strike="noStrike" kern="1200" baseline="0">
                  <a:solidFill>
                    <a:schemeClr val="tx1"/>
                  </a:solidFill>
                  <a:latin typeface="+mn-lt"/>
                  <a:ea typeface="+mn-ea"/>
                  <a:cs typeface="+mn-cs"/>
                </a:defRPr>
              </a:pPr>
              <a:endParaRPr lang="ja-JP"/>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crossAx val="491041768"/>
        <c:crosses val="max"/>
        <c:crossBetween val="between"/>
      </c:valAx>
      <c:catAx>
        <c:axId val="491041768"/>
        <c:scaling>
          <c:orientation val="minMax"/>
        </c:scaling>
        <c:delete val="1"/>
        <c:axPos val="b"/>
        <c:numFmt formatCode="General" sourceLinked="1"/>
        <c:majorTickMark val="out"/>
        <c:minorTickMark val="none"/>
        <c:tickLblPos val="nextTo"/>
        <c:crossAx val="491039808"/>
        <c:crosses val="autoZero"/>
        <c:auto val="1"/>
        <c:lblAlgn val="ctr"/>
        <c:lblOffset val="100"/>
        <c:noMultiLvlLbl val="0"/>
      </c:catAx>
      <c:spPr>
        <a:noFill/>
        <a:ln>
          <a:noFill/>
        </a:ln>
        <a:effectLst/>
      </c:spPr>
    </c:plotArea>
    <c:legend>
      <c:legendPos val="b"/>
      <c:layout>
        <c:manualLayout>
          <c:xMode val="edge"/>
          <c:yMode val="edge"/>
          <c:x val="0.14858836482417825"/>
          <c:y val="0.8785704965436768"/>
          <c:w val="0.70547382372432066"/>
          <c:h val="0.102381855840803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0" i="0" u="none" strike="noStrike" baseline="0">
                <a:solidFill>
                  <a:srgbClr val="000000"/>
                </a:solidFill>
                <a:latin typeface="ＭＳ Ｐゴシック"/>
                <a:ea typeface="ＭＳ Ｐゴシック"/>
                <a:cs typeface="ＭＳ Ｐゴシック"/>
              </a:defRPr>
            </a:pPr>
            <a:r>
              <a:rPr lang="ja-JP" altLang="en-US"/>
              <a:t>選挙人名簿登録者数の推移</a:t>
            </a:r>
          </a:p>
        </c:rich>
      </c:tx>
      <c:layout>
        <c:manualLayout>
          <c:xMode val="edge"/>
          <c:yMode val="edge"/>
          <c:x val="0.31938033327229443"/>
          <c:y val="3.0060120240480961E-2"/>
        </c:manualLayout>
      </c:layout>
      <c:overlay val="0"/>
      <c:spPr>
        <a:noFill/>
        <a:ln w="25400">
          <a:noFill/>
        </a:ln>
      </c:spPr>
    </c:title>
    <c:autoTitleDeleted val="0"/>
    <c:plotArea>
      <c:layout>
        <c:manualLayout>
          <c:layoutTarget val="inner"/>
          <c:xMode val="edge"/>
          <c:yMode val="edge"/>
          <c:x val="9.1473006711795479E-2"/>
          <c:y val="0.19438896776851317"/>
          <c:w val="0.87441992856699469"/>
          <c:h val="0.55911878358160028"/>
        </c:manualLayout>
      </c:layout>
      <c:lineChart>
        <c:grouping val="standard"/>
        <c:varyColors val="0"/>
        <c:ser>
          <c:idx val="0"/>
          <c:order val="0"/>
          <c:tx>
            <c:v>総数</c:v>
          </c:tx>
          <c:spPr>
            <a:ln w="12700">
              <a:solidFill>
                <a:srgbClr val="000000"/>
              </a:solidFill>
              <a:prstDash val="solid"/>
            </a:ln>
          </c:spPr>
          <c:marker>
            <c:symbol val="circle"/>
            <c:size val="6"/>
            <c:spPr>
              <a:solidFill>
                <a:srgbClr val="000000"/>
              </a:solidFill>
              <a:ln>
                <a:solidFill>
                  <a:srgbClr val="000000"/>
                </a:solidFill>
                <a:prstDash val="solid"/>
              </a:ln>
            </c:spPr>
          </c:marker>
          <c:cat>
            <c:strLit>
              <c:ptCount val="25"/>
              <c:pt idx="0">
                <c:v>平成１０年</c:v>
              </c:pt>
              <c:pt idx="1">
                <c:v>平成１１年</c:v>
              </c:pt>
              <c:pt idx="2">
                <c:v>平成１２年</c:v>
              </c:pt>
              <c:pt idx="3">
                <c:v>平成１３年</c:v>
              </c:pt>
              <c:pt idx="4">
                <c:v>平成１４年</c:v>
              </c:pt>
              <c:pt idx="5">
                <c:v>平成１５年</c:v>
              </c:pt>
              <c:pt idx="6">
                <c:v>平成１６年</c:v>
              </c:pt>
              <c:pt idx="7">
                <c:v>平成１７年</c:v>
              </c:pt>
              <c:pt idx="8">
                <c:v>平成１８年</c:v>
              </c:pt>
              <c:pt idx="9">
                <c:v>平成１９年</c:v>
              </c:pt>
              <c:pt idx="10">
                <c:v>平成２０年</c:v>
              </c:pt>
              <c:pt idx="11">
                <c:v>平成２１年</c:v>
              </c:pt>
              <c:pt idx="12">
                <c:v>平成２２年</c:v>
              </c:pt>
              <c:pt idx="13">
                <c:v>平成２３年</c:v>
              </c:pt>
              <c:pt idx="14">
                <c:v>平成２４年</c:v>
              </c:pt>
              <c:pt idx="15">
                <c:v>平成２５年</c:v>
              </c:pt>
              <c:pt idx="16">
                <c:v>平成２６年</c:v>
              </c:pt>
              <c:pt idx="17">
                <c:v>平成２７年</c:v>
              </c:pt>
              <c:pt idx="18">
                <c:v>平成２８年  </c:v>
              </c:pt>
              <c:pt idx="19">
                <c:v>平成２９年</c:v>
              </c:pt>
              <c:pt idx="20">
                <c:v>平成３０年</c:v>
              </c:pt>
              <c:pt idx="21">
                <c:v>令和元年</c:v>
              </c:pt>
              <c:pt idx="22">
                <c:v>令和２年</c:v>
              </c:pt>
              <c:pt idx="23">
                <c:v>令和３年</c:v>
              </c:pt>
              <c:pt idx="24">
                <c:v>令和４年</c:v>
              </c:pt>
            </c:strLit>
          </c:cat>
          <c:val>
            <c:numLit>
              <c:formatCode>General</c:formatCode>
              <c:ptCount val="25"/>
              <c:pt idx="0">
                <c:v>138104</c:v>
              </c:pt>
              <c:pt idx="1">
                <c:v>140290</c:v>
              </c:pt>
              <c:pt idx="2">
                <c:v>141832</c:v>
              </c:pt>
              <c:pt idx="3">
                <c:v>143626</c:v>
              </c:pt>
              <c:pt idx="4">
                <c:v>144952</c:v>
              </c:pt>
              <c:pt idx="5">
                <c:v>146360</c:v>
              </c:pt>
              <c:pt idx="6">
                <c:v>148271</c:v>
              </c:pt>
              <c:pt idx="7">
                <c:v>150123</c:v>
              </c:pt>
              <c:pt idx="8">
                <c:v>152992</c:v>
              </c:pt>
              <c:pt idx="9">
                <c:v>156005</c:v>
              </c:pt>
              <c:pt idx="10">
                <c:v>158024</c:v>
              </c:pt>
              <c:pt idx="11">
                <c:v>160188</c:v>
              </c:pt>
              <c:pt idx="12">
                <c:v>162147</c:v>
              </c:pt>
              <c:pt idx="13">
                <c:v>164107</c:v>
              </c:pt>
              <c:pt idx="14">
                <c:v>165380</c:v>
              </c:pt>
              <c:pt idx="15">
                <c:v>167098</c:v>
              </c:pt>
              <c:pt idx="16">
                <c:v>168497</c:v>
              </c:pt>
              <c:pt idx="17">
                <c:v>170071</c:v>
              </c:pt>
              <c:pt idx="18">
                <c:v>176851</c:v>
              </c:pt>
              <c:pt idx="19">
                <c:v>178844</c:v>
              </c:pt>
              <c:pt idx="20">
                <c:v>181454</c:v>
              </c:pt>
              <c:pt idx="21">
                <c:v>184116</c:v>
              </c:pt>
              <c:pt idx="22">
                <c:v>186896</c:v>
              </c:pt>
              <c:pt idx="23">
                <c:v>191462</c:v>
              </c:pt>
              <c:pt idx="24">
                <c:v>194686</c:v>
              </c:pt>
            </c:numLit>
          </c:val>
          <c:smooth val="0"/>
          <c:extLst>
            <c:ext xmlns:c16="http://schemas.microsoft.com/office/drawing/2014/chart" uri="{C3380CC4-5D6E-409C-BE32-E72D297353CC}">
              <c16:uniqueId val="{00000000-489D-44F7-96CC-F671E7F22561}"/>
            </c:ext>
          </c:extLst>
        </c:ser>
        <c:ser>
          <c:idx val="1"/>
          <c:order val="1"/>
          <c:tx>
            <c:v>男</c:v>
          </c:tx>
          <c:spPr>
            <a:ln w="12700">
              <a:solidFill>
                <a:srgbClr val="000000"/>
              </a:solidFill>
              <a:prstDash val="solid"/>
            </a:ln>
          </c:spPr>
          <c:marker>
            <c:symbol val="square"/>
            <c:size val="5"/>
            <c:spPr>
              <a:solidFill>
                <a:srgbClr val="000000"/>
              </a:solidFill>
              <a:ln>
                <a:solidFill>
                  <a:srgbClr val="000000"/>
                </a:solidFill>
                <a:prstDash val="solid"/>
              </a:ln>
            </c:spPr>
          </c:marker>
          <c:cat>
            <c:strLit>
              <c:ptCount val="25"/>
              <c:pt idx="0">
                <c:v>平成１０年</c:v>
              </c:pt>
              <c:pt idx="1">
                <c:v>平成１１年</c:v>
              </c:pt>
              <c:pt idx="2">
                <c:v>平成１２年</c:v>
              </c:pt>
              <c:pt idx="3">
                <c:v>平成１３年</c:v>
              </c:pt>
              <c:pt idx="4">
                <c:v>平成１４年</c:v>
              </c:pt>
              <c:pt idx="5">
                <c:v>平成１５年</c:v>
              </c:pt>
              <c:pt idx="6">
                <c:v>平成１６年</c:v>
              </c:pt>
              <c:pt idx="7">
                <c:v>平成１７年</c:v>
              </c:pt>
              <c:pt idx="8">
                <c:v>平成１８年</c:v>
              </c:pt>
              <c:pt idx="9">
                <c:v>平成１９年</c:v>
              </c:pt>
              <c:pt idx="10">
                <c:v>平成２０年</c:v>
              </c:pt>
              <c:pt idx="11">
                <c:v>平成２１年</c:v>
              </c:pt>
              <c:pt idx="12">
                <c:v>平成２２年</c:v>
              </c:pt>
              <c:pt idx="13">
                <c:v>平成２３年</c:v>
              </c:pt>
              <c:pt idx="14">
                <c:v>平成２４年</c:v>
              </c:pt>
              <c:pt idx="15">
                <c:v>平成２５年</c:v>
              </c:pt>
              <c:pt idx="16">
                <c:v>平成２６年</c:v>
              </c:pt>
              <c:pt idx="17">
                <c:v>平成２７年</c:v>
              </c:pt>
              <c:pt idx="18">
                <c:v>平成２８年  </c:v>
              </c:pt>
              <c:pt idx="19">
                <c:v>平成２９年</c:v>
              </c:pt>
              <c:pt idx="20">
                <c:v>平成３０年</c:v>
              </c:pt>
              <c:pt idx="21">
                <c:v>令和元年</c:v>
              </c:pt>
              <c:pt idx="22">
                <c:v>令和２年</c:v>
              </c:pt>
              <c:pt idx="23">
                <c:v>令和３年</c:v>
              </c:pt>
              <c:pt idx="24">
                <c:v>令和４年</c:v>
              </c:pt>
            </c:strLit>
          </c:cat>
          <c:val>
            <c:numLit>
              <c:formatCode>General</c:formatCode>
              <c:ptCount val="25"/>
              <c:pt idx="0">
                <c:v>71174</c:v>
              </c:pt>
              <c:pt idx="1">
                <c:v>72227</c:v>
              </c:pt>
              <c:pt idx="2">
                <c:v>73037</c:v>
              </c:pt>
              <c:pt idx="3">
                <c:v>73919</c:v>
              </c:pt>
              <c:pt idx="4">
                <c:v>74387</c:v>
              </c:pt>
              <c:pt idx="5">
                <c:v>75051</c:v>
              </c:pt>
              <c:pt idx="6">
                <c:v>75940</c:v>
              </c:pt>
              <c:pt idx="7">
                <c:v>76839</c:v>
              </c:pt>
              <c:pt idx="8">
                <c:v>78175</c:v>
              </c:pt>
              <c:pt idx="9">
                <c:v>79807</c:v>
              </c:pt>
              <c:pt idx="10">
                <c:v>80672</c:v>
              </c:pt>
              <c:pt idx="11">
                <c:v>81699</c:v>
              </c:pt>
              <c:pt idx="12">
                <c:v>82698</c:v>
              </c:pt>
              <c:pt idx="13">
                <c:v>83562</c:v>
              </c:pt>
              <c:pt idx="14">
                <c:v>84009</c:v>
              </c:pt>
              <c:pt idx="15">
                <c:v>84775</c:v>
              </c:pt>
              <c:pt idx="16">
                <c:v>85401</c:v>
              </c:pt>
              <c:pt idx="17">
                <c:v>86163</c:v>
              </c:pt>
              <c:pt idx="18">
                <c:v>89533</c:v>
              </c:pt>
              <c:pt idx="19">
                <c:v>90509</c:v>
              </c:pt>
              <c:pt idx="20">
                <c:v>91700</c:v>
              </c:pt>
              <c:pt idx="21">
                <c:v>92993</c:v>
              </c:pt>
              <c:pt idx="22">
                <c:v>94431</c:v>
              </c:pt>
              <c:pt idx="23">
                <c:v>96864</c:v>
              </c:pt>
              <c:pt idx="24">
                <c:v>98613</c:v>
              </c:pt>
            </c:numLit>
          </c:val>
          <c:smooth val="0"/>
          <c:extLst>
            <c:ext xmlns:c16="http://schemas.microsoft.com/office/drawing/2014/chart" uri="{C3380CC4-5D6E-409C-BE32-E72D297353CC}">
              <c16:uniqueId val="{00000001-489D-44F7-96CC-F671E7F22561}"/>
            </c:ext>
          </c:extLst>
        </c:ser>
        <c:ser>
          <c:idx val="2"/>
          <c:order val="2"/>
          <c:tx>
            <c:v>女</c:v>
          </c:tx>
          <c:spPr>
            <a:ln w="12700">
              <a:solidFill>
                <a:srgbClr val="000000"/>
              </a:solidFill>
              <a:prstDash val="solid"/>
            </a:ln>
          </c:spPr>
          <c:marker>
            <c:symbol val="triangle"/>
            <c:size val="5"/>
            <c:spPr>
              <a:solidFill>
                <a:srgbClr val="000000"/>
              </a:solidFill>
              <a:ln>
                <a:solidFill>
                  <a:srgbClr val="000000"/>
                </a:solidFill>
                <a:prstDash val="solid"/>
              </a:ln>
            </c:spPr>
          </c:marker>
          <c:cat>
            <c:strLit>
              <c:ptCount val="25"/>
              <c:pt idx="0">
                <c:v>平成１０年</c:v>
              </c:pt>
              <c:pt idx="1">
                <c:v>平成１１年</c:v>
              </c:pt>
              <c:pt idx="2">
                <c:v>平成１２年</c:v>
              </c:pt>
              <c:pt idx="3">
                <c:v>平成１３年</c:v>
              </c:pt>
              <c:pt idx="4">
                <c:v>平成１４年</c:v>
              </c:pt>
              <c:pt idx="5">
                <c:v>平成１５年</c:v>
              </c:pt>
              <c:pt idx="6">
                <c:v>平成１６年</c:v>
              </c:pt>
              <c:pt idx="7">
                <c:v>平成１７年</c:v>
              </c:pt>
              <c:pt idx="8">
                <c:v>平成１８年</c:v>
              </c:pt>
              <c:pt idx="9">
                <c:v>平成１９年</c:v>
              </c:pt>
              <c:pt idx="10">
                <c:v>平成２０年</c:v>
              </c:pt>
              <c:pt idx="11">
                <c:v>平成２１年</c:v>
              </c:pt>
              <c:pt idx="12">
                <c:v>平成２２年</c:v>
              </c:pt>
              <c:pt idx="13">
                <c:v>平成２３年</c:v>
              </c:pt>
              <c:pt idx="14">
                <c:v>平成２４年</c:v>
              </c:pt>
              <c:pt idx="15">
                <c:v>平成２５年</c:v>
              </c:pt>
              <c:pt idx="16">
                <c:v>平成２６年</c:v>
              </c:pt>
              <c:pt idx="17">
                <c:v>平成２７年</c:v>
              </c:pt>
              <c:pt idx="18">
                <c:v>平成２８年  </c:v>
              </c:pt>
              <c:pt idx="19">
                <c:v>平成２９年</c:v>
              </c:pt>
              <c:pt idx="20">
                <c:v>平成３０年</c:v>
              </c:pt>
              <c:pt idx="21">
                <c:v>令和元年</c:v>
              </c:pt>
              <c:pt idx="22">
                <c:v>令和２年</c:v>
              </c:pt>
              <c:pt idx="23">
                <c:v>令和３年</c:v>
              </c:pt>
              <c:pt idx="24">
                <c:v>令和４年</c:v>
              </c:pt>
            </c:strLit>
          </c:cat>
          <c:val>
            <c:numLit>
              <c:formatCode>General</c:formatCode>
              <c:ptCount val="25"/>
              <c:pt idx="0">
                <c:v>66930</c:v>
              </c:pt>
              <c:pt idx="1">
                <c:v>68063</c:v>
              </c:pt>
              <c:pt idx="2">
                <c:v>68795</c:v>
              </c:pt>
              <c:pt idx="3">
                <c:v>69707</c:v>
              </c:pt>
              <c:pt idx="4">
                <c:v>70565</c:v>
              </c:pt>
              <c:pt idx="5">
                <c:v>71309</c:v>
              </c:pt>
              <c:pt idx="6">
                <c:v>72331</c:v>
              </c:pt>
              <c:pt idx="7">
                <c:v>73284</c:v>
              </c:pt>
              <c:pt idx="8">
                <c:v>74217</c:v>
              </c:pt>
              <c:pt idx="9">
                <c:v>76198</c:v>
              </c:pt>
              <c:pt idx="10">
                <c:v>77352</c:v>
              </c:pt>
              <c:pt idx="11">
                <c:v>78489</c:v>
              </c:pt>
              <c:pt idx="12">
                <c:v>79449</c:v>
              </c:pt>
              <c:pt idx="13">
                <c:v>80545</c:v>
              </c:pt>
              <c:pt idx="14">
                <c:v>81371</c:v>
              </c:pt>
              <c:pt idx="15">
                <c:v>82323</c:v>
              </c:pt>
              <c:pt idx="16">
                <c:v>83096</c:v>
              </c:pt>
              <c:pt idx="17">
                <c:v>83908</c:v>
              </c:pt>
              <c:pt idx="18">
                <c:v>87318</c:v>
              </c:pt>
              <c:pt idx="19">
                <c:v>88335</c:v>
              </c:pt>
              <c:pt idx="20">
                <c:v>89754</c:v>
              </c:pt>
              <c:pt idx="21">
                <c:v>91123</c:v>
              </c:pt>
              <c:pt idx="22">
                <c:v>92465</c:v>
              </c:pt>
              <c:pt idx="23">
                <c:v>94598</c:v>
              </c:pt>
              <c:pt idx="24">
                <c:v>96073</c:v>
              </c:pt>
            </c:numLit>
          </c:val>
          <c:smooth val="0"/>
          <c:extLst>
            <c:ext xmlns:c16="http://schemas.microsoft.com/office/drawing/2014/chart" uri="{C3380CC4-5D6E-409C-BE32-E72D297353CC}">
              <c16:uniqueId val="{00000002-489D-44F7-96CC-F671E7F22561}"/>
            </c:ext>
          </c:extLst>
        </c:ser>
        <c:dLbls>
          <c:showLegendKey val="0"/>
          <c:showVal val="0"/>
          <c:showCatName val="0"/>
          <c:showSerName val="0"/>
          <c:showPercent val="0"/>
          <c:showBubbleSize val="0"/>
        </c:dLbls>
        <c:marker val="1"/>
        <c:smooth val="0"/>
        <c:axId val="245522280"/>
        <c:axId val="245524240"/>
      </c:lineChart>
      <c:catAx>
        <c:axId val="245522280"/>
        <c:scaling>
          <c:orientation val="minMax"/>
        </c:scaling>
        <c:delete val="0"/>
        <c:axPos val="b"/>
        <c:numFmt formatCode="\¥#,##0;\¥\-#,##0" sourceLinked="0"/>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245524240"/>
        <c:crosses val="autoZero"/>
        <c:auto val="0"/>
        <c:lblAlgn val="ctr"/>
        <c:lblOffset val="100"/>
        <c:tickLblSkip val="1"/>
        <c:tickMarkSkip val="1"/>
        <c:noMultiLvlLbl val="0"/>
      </c:catAx>
      <c:valAx>
        <c:axId val="245524240"/>
        <c:scaling>
          <c:orientation val="minMax"/>
          <c:max val="210000"/>
          <c:min val="5000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3.1007751937984496E-2"/>
              <c:y val="0.1122246592923379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5522280"/>
        <c:crosses val="autoZero"/>
        <c:crossBetween val="between"/>
        <c:majorUnit val="20000"/>
      </c:valAx>
      <c:spPr>
        <a:noFill/>
        <a:ln w="12700">
          <a:solidFill>
            <a:srgbClr val="000000"/>
          </a:solidFill>
          <a:prstDash val="solid"/>
        </a:ln>
      </c:spPr>
    </c:plotArea>
    <c:legend>
      <c:legendPos val="t"/>
      <c:layout>
        <c:manualLayout>
          <c:xMode val="edge"/>
          <c:yMode val="edge"/>
          <c:x val="0.31938033327229443"/>
          <c:y val="0.10821664326027382"/>
          <c:w val="0.26989147286821707"/>
          <c:h val="4.036861123822448E-2"/>
        </c:manualLayout>
      </c:layout>
      <c:overlay val="0"/>
      <c:spPr>
        <a:solidFill>
          <a:srgbClr val="FFFFFF"/>
        </a:solidFill>
        <a:ln w="3175">
          <a:no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0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r>
              <a:rPr lang="ja-JP" altLang="en-US"/>
              <a:t>歳入・歳出決算額</a:t>
            </a:r>
          </a:p>
        </c:rich>
      </c:tx>
      <c:layout>
        <c:manualLayout>
          <c:xMode val="edge"/>
          <c:yMode val="edge"/>
          <c:x val="0.3908560680289776"/>
          <c:y val="3.2418995484506503E-2"/>
        </c:manualLayout>
      </c:layout>
      <c:overlay val="0"/>
      <c:spPr>
        <a:noFill/>
        <a:ln w="25400">
          <a:noFill/>
        </a:ln>
        <a:effectLst/>
      </c:spPr>
      <c:txPr>
        <a:bodyPr rot="0" spcFirstLastPara="1" vertOverflow="ellipsis" vert="horz" wrap="square" anchor="ctr" anchorCtr="1"/>
        <a:lstStyle/>
        <a:p>
          <a:pPr>
            <a:defRPr sz="1400" b="0" i="0" u="none" strike="noStrike" kern="1200" baseline="0">
              <a:solidFill>
                <a:srgbClr val="000000"/>
              </a:solidFill>
              <a:latin typeface="ＭＳ Ｐゴシック"/>
              <a:ea typeface="ＭＳ Ｐゴシック"/>
              <a:cs typeface="ＭＳ Ｐゴシック"/>
            </a:defRPr>
          </a:pPr>
          <a:endParaRPr lang="ja-JP"/>
        </a:p>
      </c:txPr>
    </c:title>
    <c:autoTitleDeleted val="0"/>
    <c:plotArea>
      <c:layout>
        <c:manualLayout>
          <c:layoutTarget val="inner"/>
          <c:xMode val="edge"/>
          <c:yMode val="edge"/>
          <c:x val="7.71104783205174E-2"/>
          <c:y val="0.23192019950124687"/>
          <c:w val="0.84113733221121889"/>
          <c:h val="0.5425326758397625"/>
        </c:manualLayout>
      </c:layout>
      <c:barChart>
        <c:barDir val="col"/>
        <c:grouping val="clustered"/>
        <c:varyColors val="0"/>
        <c:ser>
          <c:idx val="0"/>
          <c:order val="0"/>
          <c:tx>
            <c:v>歳入</c:v>
          </c:tx>
          <c:spPr>
            <a:solidFill>
              <a:schemeClr val="dk1">
                <a:tint val="88500"/>
              </a:schemeClr>
            </a:solidFill>
            <a:ln>
              <a:noFill/>
            </a:ln>
            <a:effectLst/>
          </c:spPr>
          <c:invertIfNegative val="0"/>
          <c:cat>
            <c:strLit>
              <c:ptCount val="27"/>
              <c:pt idx="0">
                <c:v>平成　７年度</c:v>
              </c:pt>
              <c:pt idx="1">
                <c:v>平成　８年度</c:v>
              </c:pt>
              <c:pt idx="2">
                <c:v>平成　９年度</c:v>
              </c:pt>
              <c:pt idx="3">
                <c:v>平成１０年度</c:v>
              </c:pt>
              <c:pt idx="4">
                <c:v>平成１１年度</c:v>
              </c:pt>
              <c:pt idx="5">
                <c:v>平成１２年度</c:v>
              </c:pt>
              <c:pt idx="6">
                <c:v>平成１３年度</c:v>
              </c:pt>
              <c:pt idx="7">
                <c:v>平成１４年度</c:v>
              </c:pt>
              <c:pt idx="8">
                <c:v>平成１５年度</c:v>
              </c:pt>
              <c:pt idx="9">
                <c:v>平成１６年度</c:v>
              </c:pt>
              <c:pt idx="10">
                <c:v>平成１７年度</c:v>
              </c:pt>
              <c:pt idx="11">
                <c:v>平成１８年度</c:v>
              </c:pt>
              <c:pt idx="12">
                <c:v>平成１９年度</c:v>
              </c:pt>
              <c:pt idx="13">
                <c:v>平成２０年度</c:v>
              </c:pt>
              <c:pt idx="14">
                <c:v>平成２１年度</c:v>
              </c:pt>
              <c:pt idx="15">
                <c:v>平成２２年度</c:v>
              </c:pt>
              <c:pt idx="16">
                <c:v>平成２３年度</c:v>
              </c:pt>
              <c:pt idx="17">
                <c:v>平成２４年度</c:v>
              </c:pt>
              <c:pt idx="18">
                <c:v>平成２５年度</c:v>
              </c:pt>
              <c:pt idx="19">
                <c:v>平成２６年度</c:v>
              </c:pt>
              <c:pt idx="20">
                <c:v>平成２７年度</c:v>
              </c:pt>
              <c:pt idx="21">
                <c:v>平成２８年度</c:v>
              </c:pt>
              <c:pt idx="22">
                <c:v>平成２９年度</c:v>
              </c:pt>
              <c:pt idx="23">
                <c:v>平成３０年度</c:v>
              </c:pt>
              <c:pt idx="24">
                <c:v>令和元年度</c:v>
              </c:pt>
              <c:pt idx="25">
                <c:v>令和２年度</c:v>
              </c:pt>
              <c:pt idx="26">
                <c:v>令和３年度</c:v>
              </c:pt>
            </c:strLit>
          </c:cat>
          <c:val>
            <c:numLit>
              <c:formatCode>General</c:formatCode>
              <c:ptCount val="27"/>
              <c:pt idx="0">
                <c:v>71927148</c:v>
              </c:pt>
              <c:pt idx="1">
                <c:v>70555662</c:v>
              </c:pt>
              <c:pt idx="2">
                <c:v>67579504</c:v>
              </c:pt>
              <c:pt idx="3">
                <c:v>66942419</c:v>
              </c:pt>
              <c:pt idx="4">
                <c:v>70968479</c:v>
              </c:pt>
              <c:pt idx="5">
                <c:v>64479140</c:v>
              </c:pt>
              <c:pt idx="6">
                <c:v>63272608</c:v>
              </c:pt>
              <c:pt idx="7">
                <c:v>64760936</c:v>
              </c:pt>
              <c:pt idx="8">
                <c:v>60919275</c:v>
              </c:pt>
              <c:pt idx="9">
                <c:v>65241606</c:v>
              </c:pt>
              <c:pt idx="10">
                <c:v>61769116</c:v>
              </c:pt>
              <c:pt idx="11">
                <c:v>62201550</c:v>
              </c:pt>
              <c:pt idx="12">
                <c:v>64794226</c:v>
              </c:pt>
              <c:pt idx="13">
                <c:v>65271685</c:v>
              </c:pt>
              <c:pt idx="14">
                <c:v>72855814</c:v>
              </c:pt>
              <c:pt idx="15">
                <c:v>68930559</c:v>
              </c:pt>
              <c:pt idx="16">
                <c:v>70267361</c:v>
              </c:pt>
              <c:pt idx="17">
                <c:v>71403536</c:v>
              </c:pt>
              <c:pt idx="18">
                <c:v>72732315</c:v>
              </c:pt>
              <c:pt idx="19">
                <c:v>78660042</c:v>
              </c:pt>
              <c:pt idx="20">
                <c:v>76646581</c:v>
              </c:pt>
              <c:pt idx="21">
                <c:v>82278556</c:v>
              </c:pt>
              <c:pt idx="22">
                <c:v>90956285</c:v>
              </c:pt>
              <c:pt idx="23">
                <c:v>88053444</c:v>
              </c:pt>
              <c:pt idx="24">
                <c:v>93033636</c:v>
              </c:pt>
              <c:pt idx="25">
                <c:v>125523531</c:v>
              </c:pt>
              <c:pt idx="26">
                <c:v>105651614</c:v>
              </c:pt>
            </c:numLit>
          </c:val>
          <c:extLst>
            <c:ext xmlns:c16="http://schemas.microsoft.com/office/drawing/2014/chart" uri="{C3380CC4-5D6E-409C-BE32-E72D297353CC}">
              <c16:uniqueId val="{00000000-0F28-4A93-A74A-DAF0F88A2C18}"/>
            </c:ext>
          </c:extLst>
        </c:ser>
        <c:ser>
          <c:idx val="1"/>
          <c:order val="1"/>
          <c:tx>
            <c:v>歳出</c:v>
          </c:tx>
          <c:spPr>
            <a:solidFill>
              <a:schemeClr val="dk1">
                <a:tint val="55000"/>
              </a:schemeClr>
            </a:solidFill>
            <a:ln>
              <a:noFill/>
            </a:ln>
            <a:effectLst/>
          </c:spPr>
          <c:invertIfNegative val="0"/>
          <c:cat>
            <c:strLit>
              <c:ptCount val="27"/>
              <c:pt idx="0">
                <c:v>平成　７年度</c:v>
              </c:pt>
              <c:pt idx="1">
                <c:v>平成　８年度</c:v>
              </c:pt>
              <c:pt idx="2">
                <c:v>平成　９年度</c:v>
              </c:pt>
              <c:pt idx="3">
                <c:v>平成１０年度</c:v>
              </c:pt>
              <c:pt idx="4">
                <c:v>平成１１年度</c:v>
              </c:pt>
              <c:pt idx="5">
                <c:v>平成１２年度</c:v>
              </c:pt>
              <c:pt idx="6">
                <c:v>平成１３年度</c:v>
              </c:pt>
              <c:pt idx="7">
                <c:v>平成１４年度</c:v>
              </c:pt>
              <c:pt idx="8">
                <c:v>平成１５年度</c:v>
              </c:pt>
              <c:pt idx="9">
                <c:v>平成１６年度</c:v>
              </c:pt>
              <c:pt idx="10">
                <c:v>平成１７年度</c:v>
              </c:pt>
              <c:pt idx="11">
                <c:v>平成１８年度</c:v>
              </c:pt>
              <c:pt idx="12">
                <c:v>平成１９年度</c:v>
              </c:pt>
              <c:pt idx="13">
                <c:v>平成２０年度</c:v>
              </c:pt>
              <c:pt idx="14">
                <c:v>平成２１年度</c:v>
              </c:pt>
              <c:pt idx="15">
                <c:v>平成２２年度</c:v>
              </c:pt>
              <c:pt idx="16">
                <c:v>平成２３年度</c:v>
              </c:pt>
              <c:pt idx="17">
                <c:v>平成２４年度</c:v>
              </c:pt>
              <c:pt idx="18">
                <c:v>平成２５年度</c:v>
              </c:pt>
              <c:pt idx="19">
                <c:v>平成２６年度</c:v>
              </c:pt>
              <c:pt idx="20">
                <c:v>平成２７年度</c:v>
              </c:pt>
              <c:pt idx="21">
                <c:v>平成２８年度</c:v>
              </c:pt>
              <c:pt idx="22">
                <c:v>平成２９年度</c:v>
              </c:pt>
              <c:pt idx="23">
                <c:v>平成３０年度</c:v>
              </c:pt>
              <c:pt idx="24">
                <c:v>令和元年度</c:v>
              </c:pt>
              <c:pt idx="25">
                <c:v>令和２年度</c:v>
              </c:pt>
              <c:pt idx="26">
                <c:v>令和３年度</c:v>
              </c:pt>
            </c:strLit>
          </c:cat>
          <c:val>
            <c:numLit>
              <c:formatCode>General</c:formatCode>
              <c:ptCount val="27"/>
              <c:pt idx="0">
                <c:v>69364186</c:v>
              </c:pt>
              <c:pt idx="1">
                <c:v>68345661</c:v>
              </c:pt>
              <c:pt idx="2">
                <c:v>64443194</c:v>
              </c:pt>
              <c:pt idx="3">
                <c:v>63657113</c:v>
              </c:pt>
              <c:pt idx="4">
                <c:v>68892336</c:v>
              </c:pt>
              <c:pt idx="5">
                <c:v>62301458</c:v>
              </c:pt>
              <c:pt idx="6">
                <c:v>60796962</c:v>
              </c:pt>
              <c:pt idx="7">
                <c:v>61587638</c:v>
              </c:pt>
              <c:pt idx="8">
                <c:v>58539069</c:v>
              </c:pt>
              <c:pt idx="9">
                <c:v>62342415</c:v>
              </c:pt>
              <c:pt idx="10">
                <c:v>58844148</c:v>
              </c:pt>
              <c:pt idx="11">
                <c:v>59470112</c:v>
              </c:pt>
              <c:pt idx="12">
                <c:v>61579901</c:v>
              </c:pt>
              <c:pt idx="13">
                <c:v>62940429</c:v>
              </c:pt>
              <c:pt idx="14">
                <c:v>69258123</c:v>
              </c:pt>
              <c:pt idx="15">
                <c:v>66320786</c:v>
              </c:pt>
              <c:pt idx="16">
                <c:v>65208228</c:v>
              </c:pt>
              <c:pt idx="17">
                <c:v>66779918</c:v>
              </c:pt>
              <c:pt idx="18">
                <c:v>68525296</c:v>
              </c:pt>
              <c:pt idx="19">
                <c:v>74969854</c:v>
              </c:pt>
              <c:pt idx="20">
                <c:v>73122508</c:v>
              </c:pt>
              <c:pt idx="21">
                <c:v>79637517</c:v>
              </c:pt>
              <c:pt idx="22">
                <c:v>86124258</c:v>
              </c:pt>
              <c:pt idx="23">
                <c:v>85132427</c:v>
              </c:pt>
              <c:pt idx="24">
                <c:v>88427978</c:v>
              </c:pt>
              <c:pt idx="25">
                <c:v>120530984</c:v>
              </c:pt>
              <c:pt idx="26">
                <c:v>98926933</c:v>
              </c:pt>
            </c:numLit>
          </c:val>
          <c:extLst>
            <c:ext xmlns:c16="http://schemas.microsoft.com/office/drawing/2014/chart" uri="{C3380CC4-5D6E-409C-BE32-E72D297353CC}">
              <c16:uniqueId val="{00000001-0F28-4A93-A74A-DAF0F88A2C18}"/>
            </c:ext>
          </c:extLst>
        </c:ser>
        <c:dLbls>
          <c:showLegendKey val="0"/>
          <c:showVal val="0"/>
          <c:showCatName val="0"/>
          <c:showSerName val="0"/>
          <c:showPercent val="0"/>
          <c:showBubbleSize val="0"/>
        </c:dLbls>
        <c:gapWidth val="50"/>
        <c:axId val="380876304"/>
        <c:axId val="380878656"/>
      </c:barChart>
      <c:catAx>
        <c:axId val="380876304"/>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vert="wordArtVertRtl" wrap="square" anchor="ctr" anchorCtr="1"/>
          <a:lstStyle/>
          <a:p>
            <a:pPr>
              <a:defRPr sz="800" b="0" i="0" u="none" strike="noStrike" kern="1200" baseline="0">
                <a:solidFill>
                  <a:srgbClr val="000000"/>
                </a:solidFill>
                <a:latin typeface="ＭＳ ゴシック"/>
                <a:ea typeface="ＭＳ ゴシック"/>
                <a:cs typeface="ＭＳ ゴシック"/>
              </a:defRPr>
            </a:pPr>
            <a:endParaRPr lang="ja-JP"/>
          </a:p>
        </c:txPr>
        <c:crossAx val="380878656"/>
        <c:crosses val="autoZero"/>
        <c:auto val="1"/>
        <c:lblAlgn val="ctr"/>
        <c:lblOffset val="100"/>
        <c:tickLblSkip val="1"/>
        <c:tickMarkSkip val="1"/>
        <c:noMultiLvlLbl val="0"/>
      </c:catAx>
      <c:valAx>
        <c:axId val="380878656"/>
        <c:scaling>
          <c:orientation val="minMax"/>
        </c:scaling>
        <c:delete val="0"/>
        <c:axPos val="l"/>
        <c:majorGridlines>
          <c:spPr>
            <a:ln w="3175" cap="flat" cmpd="sng" algn="ctr">
              <a:solidFill>
                <a:srgbClr val="000000"/>
              </a:solidFill>
              <a:prstDash val="solid"/>
              <a:round/>
            </a:ln>
            <a:effectLst/>
          </c:spPr>
        </c:majorGridlines>
        <c:title>
          <c:tx>
            <c:rich>
              <a:bodyPr rot="0" spcFirstLastPara="1" vertOverflow="ellipsis" wrap="square" anchor="ctr" anchorCtr="1"/>
              <a:lstStyle/>
              <a:p>
                <a:pPr algn="ctr">
                  <a:defRPr sz="1000" b="0" i="0" u="none" strike="noStrike" kern="1200" baseline="0">
                    <a:solidFill>
                      <a:srgbClr val="000000"/>
                    </a:solidFill>
                    <a:latin typeface="ＭＳ Ｐゴシック"/>
                    <a:ea typeface="ＭＳ Ｐゴシック"/>
                    <a:cs typeface="ＭＳ Ｐゴシック"/>
                  </a:defRPr>
                </a:pPr>
                <a:r>
                  <a:rPr lang="ja-JP" altLang="en-US"/>
                  <a:t>（千万円）</a:t>
                </a:r>
              </a:p>
            </c:rich>
          </c:tx>
          <c:layout>
            <c:manualLayout>
              <c:xMode val="edge"/>
              <c:yMode val="edge"/>
              <c:x val="3.0973489633136189E-2"/>
              <c:y val="0.13216948637087869"/>
            </c:manualLayout>
          </c:layout>
          <c:overlay val="0"/>
          <c:spPr>
            <a:noFill/>
            <a:ln w="25400">
              <a:noFill/>
            </a:ln>
            <a:effectLst/>
          </c:spPr>
          <c:txPr>
            <a:bodyPr rot="0" spcFirstLastPara="1" vertOverflow="ellipsis" wrap="square" anchor="ctr" anchorCtr="1"/>
            <a:lstStyle/>
            <a:p>
              <a:pPr algn="ctr">
                <a:defRPr sz="1000" b="0" i="0" u="none" strike="noStrike" kern="1200" baseline="0">
                  <a:solidFill>
                    <a:srgbClr val="000000"/>
                  </a:solidFill>
                  <a:latin typeface="ＭＳ Ｐゴシック"/>
                  <a:ea typeface="ＭＳ Ｐゴシック"/>
                  <a:cs typeface="ＭＳ Ｐゴシック"/>
                </a:defRPr>
              </a:pPr>
              <a:endParaRPr lang="ja-JP"/>
            </a:p>
          </c:txPr>
        </c:title>
        <c:numFmt formatCode="#,##0;[Red]#,##0" sourceLinked="0"/>
        <c:majorTickMark val="in"/>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ＭＳ Ｐゴシック"/>
                <a:ea typeface="ＭＳ Ｐゴシック"/>
                <a:cs typeface="ＭＳ Ｐゴシック"/>
              </a:defRPr>
            </a:pPr>
            <a:endParaRPr lang="ja-JP"/>
          </a:p>
        </c:txPr>
        <c:crossAx val="380876304"/>
        <c:crosses val="autoZero"/>
        <c:crossBetween val="between"/>
        <c:dispUnits>
          <c:builtInUnit val="hundredThousands"/>
        </c:dispUnits>
      </c:valAx>
      <c:spPr>
        <a:noFill/>
        <a:ln w="12700">
          <a:solidFill>
            <a:srgbClr val="808080"/>
          </a:solidFill>
          <a:prstDash val="solid"/>
        </a:ln>
        <a:effectLst/>
      </c:spPr>
    </c:plotArea>
    <c:legend>
      <c:legendPos val="t"/>
      <c:layout>
        <c:manualLayout>
          <c:xMode val="edge"/>
          <c:yMode val="edge"/>
          <c:x val="0.3923310785552106"/>
          <c:y val="0.13216948637087869"/>
          <c:w val="0.15006890255659572"/>
          <c:h val="5.0868527797661656E-2"/>
        </c:manualLayout>
      </c:layout>
      <c:overlay val="0"/>
      <c:spPr>
        <a:solidFill>
          <a:srgbClr val="FFFFFF"/>
        </a:solidFill>
        <a:ln w="3175">
          <a:noFill/>
          <a:prstDash val="solid"/>
        </a:ln>
        <a:effectLst/>
      </c:spPr>
      <c:txPr>
        <a:bodyPr rot="0" spcFirstLastPara="1" vertOverflow="ellipsis" vert="horz" wrap="square" anchor="ctr" anchorCtr="1"/>
        <a:lstStyle/>
        <a:p>
          <a:pPr>
            <a:defRPr sz="1100" b="0" i="0" u="none" strike="noStrike" kern="1200"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cap="flat" cmpd="sng" algn="ctr">
      <a:noFill/>
      <a:prstDash val="solid"/>
      <a:round/>
    </a:ln>
    <a:effectLst/>
  </c:spPr>
  <c:txPr>
    <a:bodyPr/>
    <a:lstStyle/>
    <a:p>
      <a:pPr>
        <a:defRPr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25" b="0" i="0" u="none" strike="noStrike" baseline="0">
                <a:solidFill>
                  <a:srgbClr val="000000"/>
                </a:solidFill>
                <a:latin typeface="ＭＳ Ｐゴシック"/>
                <a:ea typeface="ＭＳ Ｐゴシック"/>
                <a:cs typeface="ＭＳ Ｐゴシック"/>
              </a:defRPr>
            </a:pPr>
            <a:r>
              <a:rPr lang="ja-JP" altLang="en-US"/>
              <a:t>職員数の推移</a:t>
            </a:r>
          </a:p>
        </c:rich>
      </c:tx>
      <c:layout>
        <c:manualLayout>
          <c:xMode val="edge"/>
          <c:yMode val="edge"/>
          <c:x val="0.43516506590522336"/>
          <c:y val="4.8300536672629693E-2"/>
        </c:manualLayout>
      </c:layout>
      <c:overlay val="0"/>
      <c:spPr>
        <a:noFill/>
        <a:ln w="25400">
          <a:noFill/>
        </a:ln>
      </c:spPr>
    </c:title>
    <c:autoTitleDeleted val="0"/>
    <c:plotArea>
      <c:layout>
        <c:manualLayout>
          <c:layoutTarget val="inner"/>
          <c:xMode val="edge"/>
          <c:yMode val="edge"/>
          <c:x val="7.4725314820846295E-2"/>
          <c:y val="0.16815757085543631"/>
          <c:w val="0.90765680152049955"/>
          <c:h val="0.64579662849800534"/>
        </c:manualLayout>
      </c:layout>
      <c:barChart>
        <c:barDir val="col"/>
        <c:grouping val="clustered"/>
        <c:varyColors val="0"/>
        <c:ser>
          <c:idx val="0"/>
          <c:order val="0"/>
          <c:spPr>
            <a:pattFill prst="pct25">
              <a:fgClr>
                <a:srgbClr val="000000"/>
              </a:fgClr>
              <a:bgClr>
                <a:srgbClr val="FFFFFF"/>
              </a:bgClr>
            </a:pattFill>
            <a:ln w="12700">
              <a:solidFill>
                <a:srgbClr val="000000"/>
              </a:solidFill>
              <a:prstDash val="solid"/>
            </a:ln>
          </c:spPr>
          <c:invertIfNegative val="0"/>
          <c:dLbls>
            <c:spPr>
              <a:solidFill>
                <a:srgbClr val="FFFFFF"/>
              </a:solidFill>
              <a:ln w="25400">
                <a:noFill/>
              </a:ln>
            </c:spPr>
            <c:txPr>
              <a:bodyPr wrap="square" lIns="38100" tIns="19050" rIns="38100" bIns="19050" anchor="ctr">
                <a:spAutoFit/>
              </a:bodyPr>
              <a:lstStyle/>
              <a:p>
                <a:pPr>
                  <a:defRPr sz="10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6"/>
              <c:pt idx="0">
                <c:v>平成　９年</c:v>
              </c:pt>
              <c:pt idx="1">
                <c:v>平成１０年</c:v>
              </c:pt>
              <c:pt idx="2">
                <c:v>平成１１年</c:v>
              </c:pt>
              <c:pt idx="3">
                <c:v>平成１２年</c:v>
              </c:pt>
              <c:pt idx="4">
                <c:v>平成１３年</c:v>
              </c:pt>
              <c:pt idx="5">
                <c:v>平成１４年</c:v>
              </c:pt>
              <c:pt idx="6">
                <c:v>平成１５年</c:v>
              </c:pt>
              <c:pt idx="7">
                <c:v>平成１６年</c:v>
              </c:pt>
              <c:pt idx="8">
                <c:v>平成１７年</c:v>
              </c:pt>
              <c:pt idx="9">
                <c:v>平成１８年</c:v>
              </c:pt>
              <c:pt idx="10">
                <c:v>平成１９年</c:v>
              </c:pt>
              <c:pt idx="11">
                <c:v>平成２０年</c:v>
              </c:pt>
              <c:pt idx="12">
                <c:v>平成２１年</c:v>
              </c:pt>
              <c:pt idx="13">
                <c:v>平成２２年</c:v>
              </c:pt>
              <c:pt idx="14">
                <c:v>平成２３年</c:v>
              </c:pt>
              <c:pt idx="15">
                <c:v>平成２４年</c:v>
              </c:pt>
              <c:pt idx="16">
                <c:v>平成２５年</c:v>
              </c:pt>
              <c:pt idx="17">
                <c:v>平成２６年</c:v>
              </c:pt>
              <c:pt idx="18">
                <c:v>平成２７年</c:v>
              </c:pt>
              <c:pt idx="19">
                <c:v>平成２８年</c:v>
              </c:pt>
              <c:pt idx="20">
                <c:v>平成２９年</c:v>
              </c:pt>
              <c:pt idx="21">
                <c:v>平成３０年</c:v>
              </c:pt>
              <c:pt idx="22">
                <c:v>令和元年</c:v>
              </c:pt>
              <c:pt idx="23">
                <c:v>令和２年</c:v>
              </c:pt>
              <c:pt idx="24">
                <c:v>令和３年</c:v>
              </c:pt>
              <c:pt idx="25">
                <c:v>令和４年</c:v>
              </c:pt>
            </c:strLit>
          </c:cat>
          <c:val>
            <c:numLit>
              <c:formatCode>General</c:formatCode>
              <c:ptCount val="26"/>
              <c:pt idx="0">
                <c:v>2137</c:v>
              </c:pt>
              <c:pt idx="1">
                <c:v>2096</c:v>
              </c:pt>
              <c:pt idx="2">
                <c:v>2076</c:v>
              </c:pt>
              <c:pt idx="3">
                <c:v>2064</c:v>
              </c:pt>
              <c:pt idx="4">
                <c:v>2045</c:v>
              </c:pt>
              <c:pt idx="5">
                <c:v>2028</c:v>
              </c:pt>
              <c:pt idx="6">
                <c:v>1998</c:v>
              </c:pt>
              <c:pt idx="7">
                <c:v>1968</c:v>
              </c:pt>
              <c:pt idx="8">
                <c:v>1936</c:v>
              </c:pt>
              <c:pt idx="9">
                <c:v>1913</c:v>
              </c:pt>
              <c:pt idx="10">
                <c:v>1878</c:v>
              </c:pt>
              <c:pt idx="11">
                <c:v>1842</c:v>
              </c:pt>
              <c:pt idx="12">
                <c:v>1819</c:v>
              </c:pt>
              <c:pt idx="13">
                <c:v>1782</c:v>
              </c:pt>
              <c:pt idx="14">
                <c:v>1761</c:v>
              </c:pt>
              <c:pt idx="15">
                <c:v>1748</c:v>
              </c:pt>
              <c:pt idx="16">
                <c:v>1742</c:v>
              </c:pt>
              <c:pt idx="17">
                <c:v>1737</c:v>
              </c:pt>
              <c:pt idx="18">
                <c:v>1734</c:v>
              </c:pt>
              <c:pt idx="19">
                <c:v>1731</c:v>
              </c:pt>
              <c:pt idx="20">
                <c:v>1755</c:v>
              </c:pt>
              <c:pt idx="21">
                <c:v>1861</c:v>
              </c:pt>
              <c:pt idx="22">
                <c:v>1926</c:v>
              </c:pt>
              <c:pt idx="23">
                <c:v>1936</c:v>
              </c:pt>
              <c:pt idx="24">
                <c:v>1937</c:v>
              </c:pt>
              <c:pt idx="25">
                <c:v>1987</c:v>
              </c:pt>
            </c:numLit>
          </c:val>
          <c:extLst>
            <c:ext xmlns:c16="http://schemas.microsoft.com/office/drawing/2014/chart" uri="{C3380CC4-5D6E-409C-BE32-E72D297353CC}">
              <c16:uniqueId val="{00000000-7CD4-4812-80AE-5D6B287A3B03}"/>
            </c:ext>
          </c:extLst>
        </c:ser>
        <c:dLbls>
          <c:showLegendKey val="0"/>
          <c:showVal val="0"/>
          <c:showCatName val="0"/>
          <c:showSerName val="0"/>
          <c:showPercent val="0"/>
          <c:showBubbleSize val="0"/>
        </c:dLbls>
        <c:gapWidth val="50"/>
        <c:axId val="782517840"/>
        <c:axId val="782511960"/>
      </c:barChart>
      <c:catAx>
        <c:axId val="782517840"/>
        <c:scaling>
          <c:orientation val="minMax"/>
        </c:scaling>
        <c:delete val="0"/>
        <c:axPos val="b"/>
        <c:title>
          <c:tx>
            <c:rich>
              <a:bodyPr/>
              <a:lstStyle/>
              <a:p>
                <a:pPr>
                  <a:defRPr sz="975"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3076923076923078E-2"/>
              <c:y val="8.0500894454382826E-2"/>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wordArtVertRtl"/>
          <a:lstStyle/>
          <a:p>
            <a:pPr>
              <a:defRPr sz="1025" b="0" i="0" u="none" strike="noStrike" baseline="0">
                <a:solidFill>
                  <a:srgbClr val="000000"/>
                </a:solidFill>
                <a:latin typeface="ＭＳ ゴシック"/>
                <a:ea typeface="ＭＳ ゴシック"/>
                <a:cs typeface="ＭＳ ゴシック"/>
              </a:defRPr>
            </a:pPr>
            <a:endParaRPr lang="ja-JP"/>
          </a:p>
        </c:txPr>
        <c:crossAx val="782511960"/>
        <c:crossesAt val="0"/>
        <c:auto val="1"/>
        <c:lblAlgn val="ctr"/>
        <c:lblOffset val="100"/>
        <c:tickLblSkip val="1"/>
        <c:tickMarkSkip val="1"/>
        <c:noMultiLvlLbl val="0"/>
      </c:catAx>
      <c:valAx>
        <c:axId val="782511960"/>
        <c:scaling>
          <c:orientation val="minMax"/>
          <c:max val="2300"/>
          <c:min val="1500"/>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ＭＳ Ｐゴシック"/>
                <a:ea typeface="ＭＳ Ｐゴシック"/>
                <a:cs typeface="ＭＳ Ｐゴシック"/>
              </a:defRPr>
            </a:pPr>
            <a:endParaRPr lang="ja-JP"/>
          </a:p>
        </c:txPr>
        <c:crossAx val="782517840"/>
        <c:crosses val="autoZero"/>
        <c:crossBetween val="between"/>
        <c:majorUnit val="500"/>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5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b="0"/>
              <a:t>従業者数の推移</a:t>
            </a:r>
            <a:r>
              <a:rPr lang="ja-JP" altLang="ja-JP" sz="800" b="0" i="0" u="none" strike="noStrike" baseline="0">
                <a:effectLst/>
              </a:rPr>
              <a:t>（従業員４人以上）</a:t>
            </a:r>
            <a:endParaRPr lang="ja-JP" altLang="en-US" b="0"/>
          </a:p>
        </c:rich>
      </c:tx>
      <c:layout>
        <c:manualLayout>
          <c:xMode val="edge"/>
          <c:yMode val="edge"/>
          <c:x val="0.24791317505510213"/>
          <c:y val="3.8221327267894699E-2"/>
        </c:manualLayout>
      </c:layout>
      <c:overlay val="0"/>
      <c:spPr>
        <a:noFill/>
        <a:ln w="25400">
          <a:noFill/>
        </a:ln>
      </c:spPr>
    </c:title>
    <c:autoTitleDeleted val="0"/>
    <c:plotArea>
      <c:layout>
        <c:manualLayout>
          <c:layoutTarget val="inner"/>
          <c:xMode val="edge"/>
          <c:yMode val="edge"/>
          <c:x val="9.7681492516138183E-2"/>
          <c:y val="0.1704274712610151"/>
          <c:w val="0.79919046605660782"/>
          <c:h val="0.4663873499438036"/>
        </c:manualLayout>
      </c:layout>
      <c:lineChart>
        <c:grouping val="standard"/>
        <c:varyColors val="0"/>
        <c:ser>
          <c:idx val="1"/>
          <c:order val="1"/>
          <c:spPr>
            <a:ln w="9525" cap="flat">
              <a:solidFill>
                <a:schemeClr val="tx1"/>
              </a:solidFill>
            </a:ln>
          </c:spPr>
          <c:marker>
            <c:symbol val="none"/>
          </c:marker>
          <c:dPt>
            <c:idx val="19"/>
            <c:bubble3D val="0"/>
            <c:spPr>
              <a:ln w="9525" cap="rnd">
                <a:solidFill>
                  <a:schemeClr val="tx1"/>
                </a:solidFill>
                <a:round/>
              </a:ln>
            </c:spPr>
            <c:extLst>
              <c:ext xmlns:c16="http://schemas.microsoft.com/office/drawing/2014/chart" uri="{C3380CC4-5D6E-409C-BE32-E72D297353CC}">
                <c16:uniqueId val="{00000001-A6F8-4CC4-912A-E6BBF1DC1C31}"/>
              </c:ext>
            </c:extLst>
          </c:dPt>
          <c:cat>
            <c:strRef>
              <c:extLst>
                <c:ext xmlns:c15="http://schemas.microsoft.com/office/drawing/2012/chart" uri="{02D57815-91ED-43cb-92C2-25804820EDAC}">
                  <c15:fullRef>
                    <c15:sqref>表16!$A$5:$A$34</c15:sqref>
                  </c15:fullRef>
                </c:ext>
              </c:extLst>
              <c:f>表16!$A$6:$A$34</c:f>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表16!$C$5:$C$34</c15:sqref>
                  </c15:fullRef>
                </c:ext>
              </c:extLst>
              <c:f>表16!$C$6:$C$34</c:f>
              <c:numCache>
                <c:formatCode>#,##0;[Red]#,##0</c:formatCode>
                <c:ptCount val="29"/>
                <c:pt idx="0">
                  <c:v>8282</c:v>
                </c:pt>
                <c:pt idx="1">
                  <c:v>8360</c:v>
                </c:pt>
                <c:pt idx="2">
                  <c:v>8000</c:v>
                </c:pt>
                <c:pt idx="3">
                  <c:v>7817</c:v>
                </c:pt>
                <c:pt idx="4">
                  <c:v>8839</c:v>
                </c:pt>
                <c:pt idx="5">
                  <c:v>9572</c:v>
                </c:pt>
                <c:pt idx="6">
                  <c:v>8622</c:v>
                </c:pt>
                <c:pt idx="7">
                  <c:v>8876</c:v>
                </c:pt>
                <c:pt idx="8">
                  <c:v>8515</c:v>
                </c:pt>
                <c:pt idx="9">
                  <c:v>8361</c:v>
                </c:pt>
                <c:pt idx="10">
                  <c:v>7737</c:v>
                </c:pt>
                <c:pt idx="11">
                  <c:v>7509</c:v>
                </c:pt>
                <c:pt idx="12">
                  <c:v>8045</c:v>
                </c:pt>
                <c:pt idx="13">
                  <c:v>7405</c:v>
                </c:pt>
                <c:pt idx="14">
                  <c:v>9095</c:v>
                </c:pt>
                <c:pt idx="15">
                  <c:v>13512</c:v>
                </c:pt>
                <c:pt idx="16">
                  <c:v>10382</c:v>
                </c:pt>
                <c:pt idx="17">
                  <c:v>9520</c:v>
                </c:pt>
                <c:pt idx="18">
                  <c:v>9268</c:v>
                </c:pt>
                <c:pt idx="19">
                  <c:v>8651</c:v>
                </c:pt>
                <c:pt idx="20">
                  <c:v>8313</c:v>
                </c:pt>
                <c:pt idx="21">
                  <c:v>8076</c:v>
                </c:pt>
                <c:pt idx="22">
                  <c:v>8287</c:v>
                </c:pt>
                <c:pt idx="23">
                  <c:v>9158</c:v>
                </c:pt>
                <c:pt idx="24">
                  <c:v>9332</c:v>
                </c:pt>
                <c:pt idx="25">
                  <c:v>9969</c:v>
                </c:pt>
                <c:pt idx="26">
                  <c:v>10134</c:v>
                </c:pt>
                <c:pt idx="27">
                  <c:v>10421</c:v>
                </c:pt>
                <c:pt idx="28">
                  <c:v>10995</c:v>
                </c:pt>
              </c:numCache>
            </c:numRef>
          </c:val>
          <c:smooth val="0"/>
          <c:extLst>
            <c:ext xmlns:c16="http://schemas.microsoft.com/office/drawing/2014/chart" uri="{C3380CC4-5D6E-409C-BE32-E72D297353CC}">
              <c16:uniqueId val="{00000002-A6F8-4CC4-912A-E6BBF1DC1C31}"/>
            </c:ext>
          </c:extLst>
        </c:ser>
        <c:dLbls>
          <c:showLegendKey val="0"/>
          <c:showVal val="0"/>
          <c:showCatName val="0"/>
          <c:showSerName val="0"/>
          <c:showPercent val="0"/>
          <c:showBubbleSize val="0"/>
        </c:dLbls>
        <c:smooth val="0"/>
        <c:axId val="601499008"/>
        <c:axId val="601496264"/>
        <c:extLst>
          <c:ext xmlns:c15="http://schemas.microsoft.com/office/drawing/2012/chart" uri="{02D57815-91ED-43cb-92C2-25804820EDAC}">
            <c15:filteredLineSeries>
              <c15:ser>
                <c:idx val="0"/>
                <c:order val="0"/>
                <c:spPr>
                  <a:ln w="12700">
                    <a:solidFill>
                      <a:srgbClr val="000000"/>
                    </a:solidFill>
                    <a:prstDash val="solid"/>
                  </a:ln>
                </c:spPr>
                <c:marker>
                  <c:symbol val="x"/>
                  <c:size val="2"/>
                  <c:spPr>
                    <a:solidFill>
                      <a:srgbClr val="000000"/>
                    </a:solidFill>
                    <a:ln>
                      <a:solidFill>
                        <a:srgbClr val="000000"/>
                      </a:solidFill>
                      <a:prstDash val="solid"/>
                    </a:ln>
                  </c:spPr>
                </c:marker>
                <c:cat>
                  <c:strRef>
                    <c:extLst>
                      <c:ext uri="{02D57815-91ED-43cb-92C2-25804820EDAC}">
                        <c15:fullRef>
                          <c15:sqref>表16!$A$5:$A$34</c15:sqref>
                        </c15:fullRef>
                        <c15:formulaRef>
                          <c15:sqref>表16!$A$6:$A$34</c15:sqref>
                        </c15:formulaRef>
                      </c:ext>
                    </c:extLst>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uri="{02D57815-91ED-43cb-92C2-25804820EDAC}">
                        <c15:fullRef>
                          <c15:sqref>表16!$B$5:$B$34</c15:sqref>
                        </c15:fullRef>
                        <c15:formulaRef>
                          <c15:sqref>表16!$B$6:$B$34</c15:sqref>
                        </c15:formulaRef>
                      </c:ext>
                    </c:extLst>
                    <c:numCache>
                      <c:formatCode>#,##0;[Red]#,##0</c:formatCode>
                      <c:ptCount val="29"/>
                      <c:pt idx="0">
                        <c:v>287</c:v>
                      </c:pt>
                      <c:pt idx="1">
                        <c:v>284</c:v>
                      </c:pt>
                      <c:pt idx="2">
                        <c:v>247</c:v>
                      </c:pt>
                      <c:pt idx="3">
                        <c:v>261</c:v>
                      </c:pt>
                      <c:pt idx="4">
                        <c:v>245</c:v>
                      </c:pt>
                      <c:pt idx="5">
                        <c:v>242</c:v>
                      </c:pt>
                      <c:pt idx="6">
                        <c:v>231</c:v>
                      </c:pt>
                      <c:pt idx="7">
                        <c:v>219</c:v>
                      </c:pt>
                      <c:pt idx="8">
                        <c:v>206</c:v>
                      </c:pt>
                      <c:pt idx="9">
                        <c:v>183</c:v>
                      </c:pt>
                      <c:pt idx="10">
                        <c:v>174</c:v>
                      </c:pt>
                      <c:pt idx="11">
                        <c:v>178</c:v>
                      </c:pt>
                      <c:pt idx="12">
                        <c:v>169</c:v>
                      </c:pt>
                      <c:pt idx="13">
                        <c:v>164</c:v>
                      </c:pt>
                      <c:pt idx="14">
                        <c:v>159</c:v>
                      </c:pt>
                      <c:pt idx="15">
                        <c:v>180</c:v>
                      </c:pt>
                      <c:pt idx="16">
                        <c:v>184</c:v>
                      </c:pt>
                      <c:pt idx="17">
                        <c:v>176</c:v>
                      </c:pt>
                      <c:pt idx="18">
                        <c:v>171</c:v>
                      </c:pt>
                      <c:pt idx="19">
                        <c:v>185</c:v>
                      </c:pt>
                      <c:pt idx="20">
                        <c:v>169</c:v>
                      </c:pt>
                      <c:pt idx="21">
                        <c:v>158</c:v>
                      </c:pt>
                      <c:pt idx="22">
                        <c:v>155</c:v>
                      </c:pt>
                      <c:pt idx="23">
                        <c:v>183</c:v>
                      </c:pt>
                      <c:pt idx="24">
                        <c:v>160</c:v>
                      </c:pt>
                      <c:pt idx="25">
                        <c:v>162</c:v>
                      </c:pt>
                      <c:pt idx="26">
                        <c:v>169</c:v>
                      </c:pt>
                      <c:pt idx="27">
                        <c:v>174</c:v>
                      </c:pt>
                      <c:pt idx="28">
                        <c:v>193</c:v>
                      </c:pt>
                    </c:numCache>
                  </c:numRef>
                </c:val>
                <c:smooth val="0"/>
                <c:extLst>
                  <c:ext xmlns:c16="http://schemas.microsoft.com/office/drawing/2014/chart" uri="{C3380CC4-5D6E-409C-BE32-E72D297353CC}">
                    <c16:uniqueId val="{00000003-A6F8-4CC4-912A-E6BBF1DC1C31}"/>
                  </c:ext>
                </c:extLst>
              </c15:ser>
            </c15:filteredLineSeries>
          </c:ext>
        </c:extLst>
      </c:lineChart>
      <c:catAx>
        <c:axId val="6014990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600" b="0" i="0" u="none" strike="noStrike" baseline="0">
                <a:solidFill>
                  <a:srgbClr val="000000"/>
                </a:solidFill>
                <a:latin typeface="ＭＳ ゴシック"/>
                <a:ea typeface="ＭＳ ゴシック"/>
                <a:cs typeface="ＭＳ ゴシック"/>
              </a:defRPr>
            </a:pPr>
            <a:endParaRPr lang="ja-JP"/>
          </a:p>
        </c:txPr>
        <c:crossAx val="601496264"/>
        <c:crosses val="autoZero"/>
        <c:auto val="1"/>
        <c:lblAlgn val="ctr"/>
        <c:lblOffset val="100"/>
        <c:tickLblSkip val="2"/>
        <c:tickMarkSkip val="1"/>
        <c:noMultiLvlLbl val="0"/>
      </c:catAx>
      <c:valAx>
        <c:axId val="601496264"/>
        <c:scaling>
          <c:orientation val="minMax"/>
        </c:scaling>
        <c:delete val="0"/>
        <c:axPos val="l"/>
        <c:majorGridlines>
          <c:spPr>
            <a:ln w="3175">
              <a:solidFill>
                <a:schemeClr val="bg1">
                  <a:lumMod val="50000"/>
                </a:schemeClr>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550" b="0" i="0" u="none" strike="noStrike" baseline="0">
                    <a:solidFill>
                      <a:srgbClr val="000000"/>
                    </a:solidFill>
                    <a:latin typeface="ＭＳ Ｐゴシック"/>
                    <a:ea typeface="ＭＳ Ｐゴシック"/>
                  </a:rPr>
                  <a:t>(人)</a:t>
                </a:r>
              </a:p>
            </c:rich>
          </c:tx>
          <c:layout>
            <c:manualLayout>
              <c:xMode val="edge"/>
              <c:yMode val="edge"/>
              <c:x val="2.1478868950112164E-2"/>
              <c:y val="4.3618465189569001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550" b="0" i="0" u="none" strike="noStrike" baseline="0">
                <a:solidFill>
                  <a:srgbClr val="000000"/>
                </a:solidFill>
                <a:latin typeface="ＭＳ Ｐゴシック"/>
                <a:ea typeface="ＭＳ Ｐゴシック"/>
                <a:cs typeface="ＭＳ Ｐゴシック"/>
              </a:defRPr>
            </a:pPr>
            <a:endParaRPr lang="ja-JP"/>
          </a:p>
        </c:txPr>
        <c:crossAx val="601499008"/>
        <c:crosses val="autoZero"/>
        <c:crossBetween val="between"/>
        <c:majorUnit val="300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8" orientation="landscape"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b="0"/>
              <a:t>製造出荷額の推移（従業者４人以上）</a:t>
            </a:r>
          </a:p>
        </c:rich>
      </c:tx>
      <c:layout>
        <c:manualLayout>
          <c:xMode val="edge"/>
          <c:yMode val="edge"/>
          <c:x val="0.27870227167284517"/>
          <c:y val="6.5793250679397871E-3"/>
        </c:manualLayout>
      </c:layout>
      <c:overlay val="0"/>
      <c:spPr>
        <a:noFill/>
        <a:ln w="25400">
          <a:noFill/>
        </a:ln>
      </c:spPr>
    </c:title>
    <c:autoTitleDeleted val="0"/>
    <c:plotArea>
      <c:layout>
        <c:manualLayout>
          <c:layoutTarget val="inner"/>
          <c:xMode val="edge"/>
          <c:yMode val="edge"/>
          <c:x val="0.13045456956485849"/>
          <c:y val="0.14518541806593596"/>
          <c:w val="0.75312520302952213"/>
          <c:h val="0.5023484859310916"/>
        </c:manualLayout>
      </c:layout>
      <c:lineChart>
        <c:grouping val="standard"/>
        <c:varyColors val="0"/>
        <c:ser>
          <c:idx val="0"/>
          <c:order val="0"/>
          <c:spPr>
            <a:ln w="9525">
              <a:solidFill>
                <a:schemeClr val="tx1"/>
              </a:solidFill>
            </a:ln>
          </c:spPr>
          <c:marker>
            <c:symbol val="none"/>
          </c:marker>
          <c:cat>
            <c:strRef>
              <c:extLst>
                <c:ext xmlns:c15="http://schemas.microsoft.com/office/drawing/2012/chart" uri="{02D57815-91ED-43cb-92C2-25804820EDAC}">
                  <c15:fullRef>
                    <c15:sqref>表16!$A$5:$A$34</c15:sqref>
                  </c15:fullRef>
                </c:ext>
              </c:extLst>
              <c:f>表16!$A$6:$A$34</c:f>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表16!$D$5:$D$34</c15:sqref>
                  </c15:fullRef>
                </c:ext>
              </c:extLst>
              <c:f>表16!$D$6:$D$34</c:f>
              <c:numCache>
                <c:formatCode>#,##0;[Red]#,##0</c:formatCode>
                <c:ptCount val="29"/>
                <c:pt idx="0">
                  <c:v>24480530</c:v>
                </c:pt>
                <c:pt idx="1">
                  <c:v>25136889</c:v>
                </c:pt>
                <c:pt idx="2">
                  <c:v>24952828</c:v>
                </c:pt>
                <c:pt idx="3">
                  <c:v>24920551</c:v>
                </c:pt>
                <c:pt idx="4">
                  <c:v>31294780</c:v>
                </c:pt>
                <c:pt idx="5">
                  <c:v>35137762</c:v>
                </c:pt>
                <c:pt idx="6">
                  <c:v>35238544</c:v>
                </c:pt>
                <c:pt idx="7">
                  <c:v>33778493</c:v>
                </c:pt>
                <c:pt idx="8">
                  <c:v>35509718</c:v>
                </c:pt>
                <c:pt idx="9">
                  <c:v>33271275</c:v>
                </c:pt>
                <c:pt idx="10">
                  <c:v>34990822</c:v>
                </c:pt>
                <c:pt idx="11">
                  <c:v>38167556</c:v>
                </c:pt>
                <c:pt idx="12">
                  <c:v>35338439</c:v>
                </c:pt>
                <c:pt idx="13">
                  <c:v>30179832</c:v>
                </c:pt>
                <c:pt idx="14">
                  <c:v>29949530</c:v>
                </c:pt>
                <c:pt idx="15">
                  <c:v>31918462</c:v>
                </c:pt>
                <c:pt idx="16">
                  <c:v>31513596</c:v>
                </c:pt>
                <c:pt idx="17">
                  <c:v>26725007</c:v>
                </c:pt>
                <c:pt idx="18">
                  <c:v>27627270</c:v>
                </c:pt>
                <c:pt idx="19">
                  <c:v>29093700</c:v>
                </c:pt>
                <c:pt idx="20">
                  <c:v>28073887</c:v>
                </c:pt>
                <c:pt idx="21">
                  <c:v>26812172</c:v>
                </c:pt>
                <c:pt idx="22">
                  <c:v>27470693</c:v>
                </c:pt>
                <c:pt idx="23">
                  <c:v>33726019</c:v>
                </c:pt>
                <c:pt idx="24">
                  <c:v>31003373</c:v>
                </c:pt>
                <c:pt idx="25">
                  <c:v>34106723</c:v>
                </c:pt>
                <c:pt idx="26">
                  <c:v>35658325</c:v>
                </c:pt>
                <c:pt idx="27">
                  <c:v>34620608</c:v>
                </c:pt>
                <c:pt idx="28">
                  <c:v>37601590</c:v>
                </c:pt>
              </c:numCache>
            </c:numRef>
          </c:val>
          <c:smooth val="0"/>
          <c:extLst>
            <c:ext xmlns:c16="http://schemas.microsoft.com/office/drawing/2014/chart" uri="{C3380CC4-5D6E-409C-BE32-E72D297353CC}">
              <c16:uniqueId val="{00000000-8050-4482-9134-745431632726}"/>
            </c:ext>
          </c:extLst>
        </c:ser>
        <c:dLbls>
          <c:showLegendKey val="0"/>
          <c:showVal val="0"/>
          <c:showCatName val="0"/>
          <c:showSerName val="0"/>
          <c:showPercent val="0"/>
          <c:showBubbleSize val="0"/>
        </c:dLbls>
        <c:smooth val="0"/>
        <c:axId val="601497440"/>
        <c:axId val="601498224"/>
      </c:lineChart>
      <c:catAx>
        <c:axId val="601497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600" b="0" i="0" u="none" strike="noStrike" baseline="0">
                <a:solidFill>
                  <a:srgbClr val="000000"/>
                </a:solidFill>
                <a:latin typeface="ＭＳ Ｐゴシック"/>
                <a:ea typeface="ＭＳ Ｐゴシック"/>
                <a:cs typeface="ＭＳ Ｐゴシック"/>
              </a:defRPr>
            </a:pPr>
            <a:endParaRPr lang="ja-JP"/>
          </a:p>
        </c:txPr>
        <c:crossAx val="601498224"/>
        <c:crosses val="autoZero"/>
        <c:auto val="1"/>
        <c:lblAlgn val="ctr"/>
        <c:lblOffset val="100"/>
        <c:tickLblSkip val="2"/>
        <c:tickMarkSkip val="1"/>
        <c:noMultiLvlLbl val="0"/>
      </c:catAx>
      <c:valAx>
        <c:axId val="601498224"/>
        <c:scaling>
          <c:orientation val="minMax"/>
          <c:max val="50000000"/>
        </c:scaling>
        <c:delete val="0"/>
        <c:axPos val="l"/>
        <c:majorGridlines>
          <c:spPr>
            <a:ln w="3175">
              <a:solidFill>
                <a:schemeClr val="bg1">
                  <a:lumMod val="50000"/>
                </a:schemeClr>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550" b="0" i="0" u="none" strike="noStrike" baseline="0">
                    <a:solidFill>
                      <a:srgbClr val="000000"/>
                    </a:solidFill>
                    <a:latin typeface="ＭＳ Ｐゴシック"/>
                    <a:ea typeface="ＭＳ Ｐゴシック"/>
                  </a:rPr>
                  <a:t>(万円)</a:t>
                </a:r>
              </a:p>
            </c:rich>
          </c:tx>
          <c:layout>
            <c:manualLayout>
              <c:xMode val="edge"/>
              <c:yMode val="edge"/>
              <c:x val="3.0664951305870197E-2"/>
              <c:y val="4.5236577732683594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601497440"/>
        <c:crosses val="autoZero"/>
        <c:crossBetween val="between"/>
        <c:majorUnit val="10000000"/>
      </c:valAx>
      <c:spPr>
        <a:no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ja-JP" altLang="en-US" sz="800" b="0"/>
              <a:t>従業員</a:t>
            </a:r>
            <a:r>
              <a:rPr lang="en-US" altLang="ja-JP" sz="800" b="0"/>
              <a:t>1</a:t>
            </a:r>
            <a:r>
              <a:rPr lang="ja-JP" altLang="en-US" sz="800" b="0"/>
              <a:t>人あたり製造品出荷額等の推移</a:t>
            </a:r>
            <a:r>
              <a:rPr lang="ja-JP" altLang="en-US" sz="600" b="0"/>
              <a:t>（従業員４人以上）</a:t>
            </a:r>
            <a:endParaRPr lang="ja-JP" altLang="en-US" sz="800" b="0"/>
          </a:p>
        </c:rich>
      </c:tx>
      <c:layout>
        <c:manualLayout>
          <c:xMode val="edge"/>
          <c:yMode val="edge"/>
          <c:x val="0.15643272566464927"/>
          <c:y val="8.4818639948863031E-2"/>
        </c:manualLayout>
      </c:layout>
      <c:overlay val="0"/>
    </c:title>
    <c:autoTitleDeleted val="0"/>
    <c:plotArea>
      <c:layout>
        <c:manualLayout>
          <c:layoutTarget val="inner"/>
          <c:xMode val="edge"/>
          <c:yMode val="edge"/>
          <c:x val="0.1004186257293378"/>
          <c:y val="0.22248555041766632"/>
          <c:w val="0.79835938637057879"/>
          <c:h val="0.50139854158696329"/>
        </c:manualLayout>
      </c:layout>
      <c:lineChart>
        <c:grouping val="standard"/>
        <c:varyColors val="0"/>
        <c:ser>
          <c:idx val="3"/>
          <c:order val="3"/>
          <c:tx>
            <c:strRef>
              <c:f>表16!$E$4</c:f>
              <c:strCache>
                <c:ptCount val="1"/>
                <c:pt idx="0">
                  <c:v>従業者１人あたり製造品出荷額等（万円）</c:v>
                </c:pt>
              </c:strCache>
            </c:strRef>
          </c:tx>
          <c:spPr>
            <a:ln w="9525">
              <a:solidFill>
                <a:schemeClr val="tx1"/>
              </a:solidFill>
            </a:ln>
          </c:spPr>
          <c:marker>
            <c:symbol val="none"/>
          </c:marker>
          <c:cat>
            <c:strRef>
              <c:extLst>
                <c:ext xmlns:c15="http://schemas.microsoft.com/office/drawing/2012/chart" uri="{02D57815-91ED-43cb-92C2-25804820EDAC}">
                  <c15:fullRef>
                    <c15:sqref>表16!$A$5:$A$34</c15:sqref>
                  </c15:fullRef>
                </c:ext>
              </c:extLst>
              <c:f>表16!$A$6:$A$34</c:f>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表16!$E$5:$E$34</c15:sqref>
                  </c15:fullRef>
                </c:ext>
              </c:extLst>
              <c:f>表16!$E$6:$E$34</c:f>
              <c:numCache>
                <c:formatCode>#,##0;[Red]#,##0</c:formatCode>
                <c:ptCount val="29"/>
                <c:pt idx="0">
                  <c:v>2955.8717701038395</c:v>
                </c:pt>
                <c:pt idx="1">
                  <c:v>3006.8049043062201</c:v>
                </c:pt>
                <c:pt idx="2">
                  <c:v>3119.1035000000002</c:v>
                </c:pt>
                <c:pt idx="3">
                  <c:v>3187.9942433158499</c:v>
                </c:pt>
                <c:pt idx="4">
                  <c:v>3540.533997058491</c:v>
                </c:pt>
                <c:pt idx="5">
                  <c:v>3670.8903050564145</c:v>
                </c:pt>
                <c:pt idx="6">
                  <c:v>4087.0498724193922</c:v>
                </c:pt>
                <c:pt idx="7">
                  <c:v>3805.5985804416405</c:v>
                </c:pt>
                <c:pt idx="8">
                  <c:v>4170.2546095126245</c:v>
                </c:pt>
                <c:pt idx="9">
                  <c:v>3979.3415859346969</c:v>
                </c:pt>
                <c:pt idx="10">
                  <c:v>4522.5309551505752</c:v>
                </c:pt>
                <c:pt idx="11">
                  <c:v>5082.9079770941535</c:v>
                </c:pt>
                <c:pt idx="12">
                  <c:v>4392.596519577377</c:v>
                </c:pt>
                <c:pt idx="13">
                  <c:v>4075.6018906144495</c:v>
                </c:pt>
                <c:pt idx="14">
                  <c:v>3292.9664650907093</c:v>
                </c:pt>
                <c:pt idx="15">
                  <c:v>2362.2307578448786</c:v>
                </c:pt>
                <c:pt idx="16">
                  <c:v>3035.4070506646117</c:v>
                </c:pt>
                <c:pt idx="17">
                  <c:v>2807.2486344537815</c:v>
                </c:pt>
                <c:pt idx="18">
                  <c:v>2980.9311609840311</c:v>
                </c:pt>
                <c:pt idx="19">
                  <c:v>3363.0447347127501</c:v>
                </c:pt>
                <c:pt idx="20">
                  <c:v>3377.1065800553351</c:v>
                </c:pt>
                <c:pt idx="21">
                  <c:v>3319.9816740960873</c:v>
                </c:pt>
                <c:pt idx="22">
                  <c:v>3314.9140822975746</c:v>
                </c:pt>
                <c:pt idx="23">
                  <c:v>3682.6838829438743</c:v>
                </c:pt>
                <c:pt idx="24">
                  <c:v>3322.2645735105016</c:v>
                </c:pt>
                <c:pt idx="25">
                  <c:v>3421.2782626141038</c:v>
                </c:pt>
                <c:pt idx="26">
                  <c:v>3518.6821590684822</c:v>
                </c:pt>
                <c:pt idx="27">
                  <c:v>3322.1963343249208</c:v>
                </c:pt>
                <c:pt idx="28">
                  <c:v>3419.8808549340611</c:v>
                </c:pt>
              </c:numCache>
            </c:numRef>
          </c:val>
          <c:smooth val="0"/>
          <c:extLst>
            <c:ext xmlns:c16="http://schemas.microsoft.com/office/drawing/2014/chart" uri="{C3380CC4-5D6E-409C-BE32-E72D297353CC}">
              <c16:uniqueId val="{00000000-9C23-4E78-944C-DC54E75860A9}"/>
            </c:ext>
          </c:extLst>
        </c:ser>
        <c:dLbls>
          <c:showLegendKey val="0"/>
          <c:showVal val="0"/>
          <c:showCatName val="0"/>
          <c:showSerName val="0"/>
          <c:showPercent val="0"/>
          <c:showBubbleSize val="0"/>
        </c:dLbls>
        <c:smooth val="0"/>
        <c:axId val="607102824"/>
        <c:axId val="607104392"/>
        <c:extLst>
          <c:ext xmlns:c15="http://schemas.microsoft.com/office/drawing/2012/chart" uri="{02D57815-91ED-43cb-92C2-25804820EDAC}">
            <c15:filteredLineSeries>
              <c15:ser>
                <c:idx val="0"/>
                <c:order val="0"/>
                <c:tx>
                  <c:strRef>
                    <c:extLst>
                      <c:ext uri="{02D57815-91ED-43cb-92C2-25804820EDAC}">
                        <c15:formulaRef>
                          <c15:sqref>表16!$B$4</c15:sqref>
                        </c15:formulaRef>
                      </c:ext>
                    </c:extLst>
                    <c:strCache>
                      <c:ptCount val="1"/>
                      <c:pt idx="0">
                        <c:v>事業者数</c:v>
                      </c:pt>
                    </c:strCache>
                  </c:strRef>
                </c:tx>
                <c:spPr>
                  <a:ln w="12700">
                    <a:solidFill>
                      <a:srgbClr val="000000"/>
                    </a:solidFill>
                  </a:ln>
                </c:spPr>
                <c:marker>
                  <c:symbol val="square"/>
                  <c:size val="2"/>
                  <c:spPr>
                    <a:solidFill>
                      <a:srgbClr val="000000"/>
                    </a:solidFill>
                    <a:ln w="12700">
                      <a:solidFill>
                        <a:srgbClr val="000000"/>
                      </a:solidFill>
                    </a:ln>
                  </c:spPr>
                </c:marker>
                <c:cat>
                  <c:strRef>
                    <c:extLst>
                      <c:ext uri="{02D57815-91ED-43cb-92C2-25804820EDAC}">
                        <c15:fullRef>
                          <c15:sqref>表16!$A$5:$A$34</c15:sqref>
                        </c15:fullRef>
                        <c15:formulaRef>
                          <c15:sqref>表16!$A$6:$A$34</c15:sqref>
                        </c15:formulaRef>
                      </c:ext>
                    </c:extLst>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uri="{02D57815-91ED-43cb-92C2-25804820EDAC}">
                        <c15:fullRef>
                          <c15:sqref>表16!$B$5:$B$34</c15:sqref>
                        </c15:fullRef>
                        <c15:formulaRef>
                          <c15:sqref>表16!$B$6:$B$34</c15:sqref>
                        </c15:formulaRef>
                      </c:ext>
                    </c:extLst>
                    <c:numCache>
                      <c:formatCode>#,##0;[Red]#,##0</c:formatCode>
                      <c:ptCount val="29"/>
                      <c:pt idx="0">
                        <c:v>287</c:v>
                      </c:pt>
                      <c:pt idx="1">
                        <c:v>284</c:v>
                      </c:pt>
                      <c:pt idx="2">
                        <c:v>247</c:v>
                      </c:pt>
                      <c:pt idx="3">
                        <c:v>261</c:v>
                      </c:pt>
                      <c:pt idx="4">
                        <c:v>245</c:v>
                      </c:pt>
                      <c:pt idx="5">
                        <c:v>242</c:v>
                      </c:pt>
                      <c:pt idx="6">
                        <c:v>231</c:v>
                      </c:pt>
                      <c:pt idx="7">
                        <c:v>219</c:v>
                      </c:pt>
                      <c:pt idx="8">
                        <c:v>206</c:v>
                      </c:pt>
                      <c:pt idx="9">
                        <c:v>183</c:v>
                      </c:pt>
                      <c:pt idx="10">
                        <c:v>174</c:v>
                      </c:pt>
                      <c:pt idx="11">
                        <c:v>178</c:v>
                      </c:pt>
                      <c:pt idx="12">
                        <c:v>169</c:v>
                      </c:pt>
                      <c:pt idx="13">
                        <c:v>164</c:v>
                      </c:pt>
                      <c:pt idx="14">
                        <c:v>159</c:v>
                      </c:pt>
                      <c:pt idx="15">
                        <c:v>180</c:v>
                      </c:pt>
                      <c:pt idx="16">
                        <c:v>184</c:v>
                      </c:pt>
                      <c:pt idx="17">
                        <c:v>176</c:v>
                      </c:pt>
                      <c:pt idx="18">
                        <c:v>171</c:v>
                      </c:pt>
                      <c:pt idx="19">
                        <c:v>185</c:v>
                      </c:pt>
                      <c:pt idx="20">
                        <c:v>169</c:v>
                      </c:pt>
                      <c:pt idx="21">
                        <c:v>158</c:v>
                      </c:pt>
                      <c:pt idx="22">
                        <c:v>155</c:v>
                      </c:pt>
                      <c:pt idx="23">
                        <c:v>183</c:v>
                      </c:pt>
                      <c:pt idx="24">
                        <c:v>160</c:v>
                      </c:pt>
                      <c:pt idx="25">
                        <c:v>162</c:v>
                      </c:pt>
                      <c:pt idx="26">
                        <c:v>169</c:v>
                      </c:pt>
                      <c:pt idx="27">
                        <c:v>174</c:v>
                      </c:pt>
                      <c:pt idx="28">
                        <c:v>193</c:v>
                      </c:pt>
                    </c:numCache>
                  </c:numRef>
                </c:val>
                <c:smooth val="0"/>
                <c:extLst>
                  <c:ext xmlns:c16="http://schemas.microsoft.com/office/drawing/2014/chart" uri="{C3380CC4-5D6E-409C-BE32-E72D297353CC}">
                    <c16:uniqueId val="{00000001-9C23-4E78-944C-DC54E75860A9}"/>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表16!$C$4</c15:sqref>
                        </c15:formulaRef>
                      </c:ext>
                    </c:extLst>
                    <c:strCache>
                      <c:ptCount val="1"/>
                      <c:pt idx="0">
                        <c:v>従業者数</c:v>
                      </c:pt>
                    </c:strCache>
                  </c:strRef>
                </c:tx>
                <c:cat>
                  <c:strRef>
                    <c:extLst>
                      <c:ext xmlns:c15="http://schemas.microsoft.com/office/drawing/2012/chart" uri="{02D57815-91ED-43cb-92C2-25804820EDAC}">
                        <c15:fullRef>
                          <c15:sqref>表16!$A$5:$A$34</c15:sqref>
                        </c15:fullRef>
                        <c15:formulaRef>
                          <c15:sqref>表16!$A$6:$A$34</c15:sqref>
                        </c15:formulaRef>
                      </c:ext>
                    </c:extLst>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表16!$C$5:$C$34</c15:sqref>
                        </c15:fullRef>
                        <c15:formulaRef>
                          <c15:sqref>表16!$C$6:$C$34</c15:sqref>
                        </c15:formulaRef>
                      </c:ext>
                    </c:extLst>
                    <c:numCache>
                      <c:formatCode>#,##0;[Red]#,##0</c:formatCode>
                      <c:ptCount val="29"/>
                      <c:pt idx="0">
                        <c:v>8282</c:v>
                      </c:pt>
                      <c:pt idx="1">
                        <c:v>8360</c:v>
                      </c:pt>
                      <c:pt idx="2">
                        <c:v>8000</c:v>
                      </c:pt>
                      <c:pt idx="3">
                        <c:v>7817</c:v>
                      </c:pt>
                      <c:pt idx="4">
                        <c:v>8839</c:v>
                      </c:pt>
                      <c:pt idx="5">
                        <c:v>9572</c:v>
                      </c:pt>
                      <c:pt idx="6">
                        <c:v>8622</c:v>
                      </c:pt>
                      <c:pt idx="7">
                        <c:v>8876</c:v>
                      </c:pt>
                      <c:pt idx="8">
                        <c:v>8515</c:v>
                      </c:pt>
                      <c:pt idx="9">
                        <c:v>8361</c:v>
                      </c:pt>
                      <c:pt idx="10">
                        <c:v>7737</c:v>
                      </c:pt>
                      <c:pt idx="11">
                        <c:v>7509</c:v>
                      </c:pt>
                      <c:pt idx="12">
                        <c:v>8045</c:v>
                      </c:pt>
                      <c:pt idx="13">
                        <c:v>7405</c:v>
                      </c:pt>
                      <c:pt idx="14">
                        <c:v>9095</c:v>
                      </c:pt>
                      <c:pt idx="15">
                        <c:v>13512</c:v>
                      </c:pt>
                      <c:pt idx="16">
                        <c:v>10382</c:v>
                      </c:pt>
                      <c:pt idx="17">
                        <c:v>9520</c:v>
                      </c:pt>
                      <c:pt idx="18">
                        <c:v>9268</c:v>
                      </c:pt>
                      <c:pt idx="19">
                        <c:v>8651</c:v>
                      </c:pt>
                      <c:pt idx="20">
                        <c:v>8313</c:v>
                      </c:pt>
                      <c:pt idx="21">
                        <c:v>8076</c:v>
                      </c:pt>
                      <c:pt idx="22">
                        <c:v>8287</c:v>
                      </c:pt>
                      <c:pt idx="23">
                        <c:v>9158</c:v>
                      </c:pt>
                      <c:pt idx="24">
                        <c:v>9332</c:v>
                      </c:pt>
                      <c:pt idx="25">
                        <c:v>9969</c:v>
                      </c:pt>
                      <c:pt idx="26">
                        <c:v>10134</c:v>
                      </c:pt>
                      <c:pt idx="27">
                        <c:v>10421</c:v>
                      </c:pt>
                      <c:pt idx="28">
                        <c:v>10995</c:v>
                      </c:pt>
                    </c:numCache>
                  </c:numRef>
                </c:val>
                <c:smooth val="0"/>
                <c:extLst xmlns:c15="http://schemas.microsoft.com/office/drawing/2012/chart">
                  <c:ext xmlns:c16="http://schemas.microsoft.com/office/drawing/2014/chart" uri="{C3380CC4-5D6E-409C-BE32-E72D297353CC}">
                    <c16:uniqueId val="{00000002-9C23-4E78-944C-DC54E75860A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表16!$D$4</c15:sqref>
                        </c15:formulaRef>
                      </c:ext>
                    </c:extLst>
                    <c:strCache>
                      <c:ptCount val="1"/>
                      <c:pt idx="0">
                        <c:v>製造品出荷額等
（万円）</c:v>
                      </c:pt>
                    </c:strCache>
                  </c:strRef>
                </c:tx>
                <c:cat>
                  <c:strRef>
                    <c:extLst>
                      <c:ext xmlns:c15="http://schemas.microsoft.com/office/drawing/2012/chart" uri="{02D57815-91ED-43cb-92C2-25804820EDAC}">
                        <c15:fullRef>
                          <c15:sqref>表16!$A$5:$A$34</c15:sqref>
                        </c15:fullRef>
                        <c15:formulaRef>
                          <c15:sqref>表16!$A$6:$A$34</c15:sqref>
                        </c15:formulaRef>
                      </c:ext>
                    </c:extLst>
                    <c:strCache>
                      <c:ptCount val="29"/>
                      <c:pt idx="0">
                        <c:v>平成　４年</c:v>
                      </c:pt>
                      <c:pt idx="1">
                        <c:v>平成　５年</c:v>
                      </c:pt>
                      <c:pt idx="2">
                        <c:v>平成　６年</c:v>
                      </c:pt>
                      <c:pt idx="3">
                        <c:v>平成　７年</c:v>
                      </c:pt>
                      <c:pt idx="4">
                        <c:v>平成　８年</c:v>
                      </c:pt>
                      <c:pt idx="5">
                        <c:v>平成　９年</c:v>
                      </c:pt>
                      <c:pt idx="6">
                        <c:v>平成１０年</c:v>
                      </c:pt>
                      <c:pt idx="7">
                        <c:v>平成１１年</c:v>
                      </c:pt>
                      <c:pt idx="8">
                        <c:v>平成１２年</c:v>
                      </c:pt>
                      <c:pt idx="9">
                        <c:v>平成１３年</c:v>
                      </c:pt>
                      <c:pt idx="10">
                        <c:v>平成１４年</c:v>
                      </c:pt>
                      <c:pt idx="11">
                        <c:v>平成１５年</c:v>
                      </c:pt>
                      <c:pt idx="12">
                        <c:v>平成１６年</c:v>
                      </c:pt>
                      <c:pt idx="13">
                        <c:v>平成１７年</c:v>
                      </c:pt>
                      <c:pt idx="14">
                        <c:v>平成１８年</c:v>
                      </c:pt>
                      <c:pt idx="15">
                        <c:v>平成１９年</c:v>
                      </c:pt>
                      <c:pt idx="16">
                        <c:v>平成２０年</c:v>
                      </c:pt>
                      <c:pt idx="17">
                        <c:v>平成２１年</c:v>
                      </c:pt>
                      <c:pt idx="18">
                        <c:v>平成２２年</c:v>
                      </c:pt>
                      <c:pt idx="19">
                        <c:v>平成２３年</c:v>
                      </c:pt>
                      <c:pt idx="20">
                        <c:v>平成２４年</c:v>
                      </c:pt>
                      <c:pt idx="21">
                        <c:v>平成２５年</c:v>
                      </c:pt>
                      <c:pt idx="22">
                        <c:v>平成２６年</c:v>
                      </c:pt>
                      <c:pt idx="23">
                        <c:v>平成２７年</c:v>
                      </c:pt>
                      <c:pt idx="24">
                        <c:v>平成２９年</c:v>
                      </c:pt>
                      <c:pt idx="25">
                        <c:v>平成３０年</c:v>
                      </c:pt>
                      <c:pt idx="26">
                        <c:v>令和　元年</c:v>
                      </c:pt>
                      <c:pt idx="27">
                        <c:v>令和　２年</c:v>
                      </c:pt>
                      <c:pt idx="28">
                        <c:v>令和　３年</c:v>
                      </c:pt>
                    </c:strCache>
                  </c:strRef>
                </c:cat>
                <c:val>
                  <c:numRef>
                    <c:extLst>
                      <c:ext xmlns:c15="http://schemas.microsoft.com/office/drawing/2012/chart" uri="{02D57815-91ED-43cb-92C2-25804820EDAC}">
                        <c15:fullRef>
                          <c15:sqref>表16!$D$5:$D$34</c15:sqref>
                        </c15:fullRef>
                        <c15:formulaRef>
                          <c15:sqref>表16!$D$6:$D$34</c15:sqref>
                        </c15:formulaRef>
                      </c:ext>
                    </c:extLst>
                    <c:numCache>
                      <c:formatCode>#,##0;[Red]#,##0</c:formatCode>
                      <c:ptCount val="29"/>
                      <c:pt idx="0">
                        <c:v>24480530</c:v>
                      </c:pt>
                      <c:pt idx="1">
                        <c:v>25136889</c:v>
                      </c:pt>
                      <c:pt idx="2">
                        <c:v>24952828</c:v>
                      </c:pt>
                      <c:pt idx="3">
                        <c:v>24920551</c:v>
                      </c:pt>
                      <c:pt idx="4">
                        <c:v>31294780</c:v>
                      </c:pt>
                      <c:pt idx="5">
                        <c:v>35137762</c:v>
                      </c:pt>
                      <c:pt idx="6">
                        <c:v>35238544</c:v>
                      </c:pt>
                      <c:pt idx="7">
                        <c:v>33778493</c:v>
                      </c:pt>
                      <c:pt idx="8">
                        <c:v>35509718</c:v>
                      </c:pt>
                      <c:pt idx="9">
                        <c:v>33271275</c:v>
                      </c:pt>
                      <c:pt idx="10">
                        <c:v>34990822</c:v>
                      </c:pt>
                      <c:pt idx="11">
                        <c:v>38167556</c:v>
                      </c:pt>
                      <c:pt idx="12">
                        <c:v>35338439</c:v>
                      </c:pt>
                      <c:pt idx="13">
                        <c:v>30179832</c:v>
                      </c:pt>
                      <c:pt idx="14">
                        <c:v>29949530</c:v>
                      </c:pt>
                      <c:pt idx="15">
                        <c:v>31918462</c:v>
                      </c:pt>
                      <c:pt idx="16">
                        <c:v>31513596</c:v>
                      </c:pt>
                      <c:pt idx="17">
                        <c:v>26725007</c:v>
                      </c:pt>
                      <c:pt idx="18">
                        <c:v>27627270</c:v>
                      </c:pt>
                      <c:pt idx="19">
                        <c:v>29093700</c:v>
                      </c:pt>
                      <c:pt idx="20">
                        <c:v>28073887</c:v>
                      </c:pt>
                      <c:pt idx="21">
                        <c:v>26812172</c:v>
                      </c:pt>
                      <c:pt idx="22">
                        <c:v>27470693</c:v>
                      </c:pt>
                      <c:pt idx="23">
                        <c:v>33726019</c:v>
                      </c:pt>
                      <c:pt idx="24">
                        <c:v>31003373</c:v>
                      </c:pt>
                      <c:pt idx="25">
                        <c:v>34106723</c:v>
                      </c:pt>
                      <c:pt idx="26">
                        <c:v>35658325</c:v>
                      </c:pt>
                      <c:pt idx="27">
                        <c:v>34620608</c:v>
                      </c:pt>
                      <c:pt idx="28">
                        <c:v>37601590</c:v>
                      </c:pt>
                    </c:numCache>
                  </c:numRef>
                </c:val>
                <c:smooth val="0"/>
                <c:extLst xmlns:c15="http://schemas.microsoft.com/office/drawing/2012/chart">
                  <c:ext xmlns:c16="http://schemas.microsoft.com/office/drawing/2014/chart" uri="{C3380CC4-5D6E-409C-BE32-E72D297353CC}">
                    <c16:uniqueId val="{00000003-9C23-4E78-944C-DC54E75860A9}"/>
                  </c:ext>
                </c:extLst>
              </c15:ser>
            </c15:filteredLineSeries>
          </c:ext>
        </c:extLst>
      </c:lineChart>
      <c:catAx>
        <c:axId val="607102824"/>
        <c:scaling>
          <c:orientation val="minMax"/>
        </c:scaling>
        <c:delete val="0"/>
        <c:axPos val="b"/>
        <c:numFmt formatCode="General" sourceLinked="1"/>
        <c:majorTickMark val="none"/>
        <c:minorTickMark val="none"/>
        <c:tickLblPos val="nextTo"/>
        <c:spPr>
          <a:ln>
            <a:solidFill>
              <a:schemeClr val="tx1"/>
            </a:solidFill>
          </a:ln>
        </c:spPr>
        <c:txPr>
          <a:bodyPr rot="0" vert="eaVert"/>
          <a:lstStyle/>
          <a:p>
            <a:pPr>
              <a:defRPr sz="600"/>
            </a:pPr>
            <a:endParaRPr lang="ja-JP"/>
          </a:p>
        </c:txPr>
        <c:crossAx val="607104392"/>
        <c:crosses val="autoZero"/>
        <c:auto val="1"/>
        <c:lblAlgn val="ctr"/>
        <c:lblOffset val="100"/>
        <c:tickLblSkip val="2"/>
        <c:noMultiLvlLbl val="0"/>
      </c:catAx>
      <c:valAx>
        <c:axId val="607104392"/>
        <c:scaling>
          <c:orientation val="minMax"/>
        </c:scaling>
        <c:delete val="0"/>
        <c:axPos val="l"/>
        <c:majorGridlines>
          <c:spPr>
            <a:ln w="3175"/>
          </c:spPr>
        </c:majorGridlines>
        <c:numFmt formatCode="#,##0;[Red]#,##0" sourceLinked="1"/>
        <c:majorTickMark val="out"/>
        <c:minorTickMark val="none"/>
        <c:tickLblPos val="nextTo"/>
        <c:spPr>
          <a:ln>
            <a:solidFill>
              <a:schemeClr val="tx1"/>
            </a:solidFill>
          </a:ln>
        </c:spPr>
        <c:txPr>
          <a:bodyPr/>
          <a:lstStyle/>
          <a:p>
            <a:pPr>
              <a:defRPr sz="500">
                <a:solidFill>
                  <a:sysClr val="windowText" lastClr="000000"/>
                </a:solidFill>
              </a:defRPr>
            </a:pPr>
            <a:endParaRPr lang="ja-JP"/>
          </a:p>
        </c:txPr>
        <c:crossAx val="607102824"/>
        <c:crosses val="autoZero"/>
        <c:crossBetween val="between"/>
      </c:valAx>
    </c:plotArea>
    <c:plotVisOnly val="1"/>
    <c:dispBlanksAs val="gap"/>
    <c:showDLblsOverMax val="0"/>
  </c:chart>
  <c:spPr>
    <a:ln w="3175">
      <a:noFill/>
    </a:ln>
  </c:sp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b="1"/>
              <a:t>小売業事業所数及び年間販売額の推移</a:t>
            </a:r>
          </a:p>
        </c:rich>
      </c:tx>
      <c:layout>
        <c:manualLayout>
          <c:xMode val="edge"/>
          <c:yMode val="edge"/>
          <c:x val="0.31138571434748585"/>
          <c:y val="5.5396837325794417E-2"/>
        </c:manualLayout>
      </c:layout>
      <c:overlay val="0"/>
      <c:spPr>
        <a:noFill/>
        <a:ln w="25400">
          <a:noFill/>
        </a:ln>
      </c:spPr>
    </c:title>
    <c:autoTitleDeleted val="0"/>
    <c:plotArea>
      <c:layout>
        <c:manualLayout>
          <c:layoutTarget val="inner"/>
          <c:xMode val="edge"/>
          <c:yMode val="edge"/>
          <c:x val="0.13600010625008302"/>
          <c:y val="0.26792502197269674"/>
          <c:w val="0.77226733858267715"/>
          <c:h val="0.45076940633256962"/>
        </c:manualLayout>
      </c:layout>
      <c:barChart>
        <c:barDir val="col"/>
        <c:grouping val="clustered"/>
        <c:varyColors val="0"/>
        <c:ser>
          <c:idx val="1"/>
          <c:order val="0"/>
          <c:tx>
            <c:v>年間販売額</c:v>
          </c:tx>
          <c:spPr>
            <a:pattFill prst="pct5">
              <a:fgClr>
                <a:srgbClr val="000000"/>
              </a:fgClr>
              <a:bgClr>
                <a:srgbClr val="FFFFFF"/>
              </a:bgClr>
            </a:pattFill>
            <a:ln w="12700">
              <a:solidFill>
                <a:srgbClr val="000000"/>
              </a:solidFill>
              <a:prstDash val="solid"/>
            </a:ln>
          </c:spPr>
          <c:invertIfNegative val="0"/>
          <c:cat>
            <c:strLit>
              <c:ptCount val="10"/>
              <c:pt idx="0">
                <c:v>平成　６年</c:v>
              </c:pt>
              <c:pt idx="1">
                <c:v>平成　９年</c:v>
              </c:pt>
              <c:pt idx="2">
                <c:v>平成１１年</c:v>
              </c:pt>
              <c:pt idx="3">
                <c:v>平成１４年</c:v>
              </c:pt>
              <c:pt idx="4">
                <c:v>平成１６年</c:v>
              </c:pt>
              <c:pt idx="5">
                <c:v>平成１９年</c:v>
              </c:pt>
              <c:pt idx="6">
                <c:v>平成２４年</c:v>
              </c:pt>
              <c:pt idx="7">
                <c:v>平成２６年</c:v>
              </c:pt>
              <c:pt idx="8">
                <c:v>平成２８年</c:v>
              </c:pt>
              <c:pt idx="9">
                <c:v>令和　３年</c:v>
              </c:pt>
            </c:strLit>
          </c:cat>
          <c:val>
            <c:numLit>
              <c:formatCode>General</c:formatCode>
              <c:ptCount val="10"/>
              <c:pt idx="0">
                <c:v>189569</c:v>
              </c:pt>
              <c:pt idx="1">
                <c:v>221485</c:v>
              </c:pt>
              <c:pt idx="2">
                <c:v>215537</c:v>
              </c:pt>
              <c:pt idx="3">
                <c:v>207183</c:v>
              </c:pt>
              <c:pt idx="4">
                <c:v>207036</c:v>
              </c:pt>
              <c:pt idx="5">
                <c:v>207479</c:v>
              </c:pt>
              <c:pt idx="6">
                <c:v>210135</c:v>
              </c:pt>
              <c:pt idx="7">
                <c:v>244408</c:v>
              </c:pt>
              <c:pt idx="8">
                <c:v>293310</c:v>
              </c:pt>
              <c:pt idx="9">
                <c:v>284134</c:v>
              </c:pt>
            </c:numLit>
          </c:val>
          <c:extLst>
            <c:ext xmlns:c16="http://schemas.microsoft.com/office/drawing/2014/chart" uri="{C3380CC4-5D6E-409C-BE32-E72D297353CC}">
              <c16:uniqueId val="{00000000-8BE7-42A1-ADA7-20D1F906552B}"/>
            </c:ext>
          </c:extLst>
        </c:ser>
        <c:dLbls>
          <c:showLegendKey val="0"/>
          <c:showVal val="0"/>
          <c:showCatName val="0"/>
          <c:showSerName val="0"/>
          <c:showPercent val="0"/>
          <c:showBubbleSize val="0"/>
        </c:dLbls>
        <c:gapWidth val="40"/>
        <c:axId val="326460456"/>
        <c:axId val="326464376"/>
      </c:barChart>
      <c:lineChart>
        <c:grouping val="standard"/>
        <c:varyColors val="0"/>
        <c:ser>
          <c:idx val="0"/>
          <c:order val="1"/>
          <c:tx>
            <c:v>事業所数</c:v>
          </c:tx>
          <c:spPr>
            <a:ln w="12700">
              <a:solidFill>
                <a:schemeClr val="tx1"/>
              </a:solidFill>
              <a:prstDash val="solid"/>
            </a:ln>
          </c:spPr>
          <c:marker>
            <c:symbol val="circle"/>
            <c:size val="5"/>
            <c:spPr>
              <a:solidFill>
                <a:schemeClr val="tx1"/>
              </a:solidFill>
              <a:ln>
                <a:solidFill>
                  <a:schemeClr val="tx1"/>
                </a:solidFill>
                <a:prstDash val="solid"/>
              </a:ln>
            </c:spPr>
          </c:marker>
          <c:cat>
            <c:strLit>
              <c:ptCount val="10"/>
              <c:pt idx="0">
                <c:v>平成　６年</c:v>
              </c:pt>
              <c:pt idx="1">
                <c:v>平成　９年</c:v>
              </c:pt>
              <c:pt idx="2">
                <c:v>平成１１年</c:v>
              </c:pt>
              <c:pt idx="3">
                <c:v>平成１４年</c:v>
              </c:pt>
              <c:pt idx="4">
                <c:v>平成１６年</c:v>
              </c:pt>
              <c:pt idx="5">
                <c:v>平成１９年</c:v>
              </c:pt>
              <c:pt idx="6">
                <c:v>平成２４年</c:v>
              </c:pt>
              <c:pt idx="7">
                <c:v>平成２６年</c:v>
              </c:pt>
              <c:pt idx="8">
                <c:v>平成２８年</c:v>
              </c:pt>
              <c:pt idx="9">
                <c:v>令和　３年</c:v>
              </c:pt>
            </c:strLit>
          </c:cat>
          <c:val>
            <c:numLit>
              <c:formatCode>General</c:formatCode>
              <c:ptCount val="10"/>
              <c:pt idx="0">
                <c:v>1535</c:v>
              </c:pt>
              <c:pt idx="1">
                <c:v>1581</c:v>
              </c:pt>
              <c:pt idx="2">
                <c:v>1591</c:v>
              </c:pt>
              <c:pt idx="3">
                <c:v>1516</c:v>
              </c:pt>
              <c:pt idx="4">
                <c:v>1572</c:v>
              </c:pt>
              <c:pt idx="5">
                <c:v>1435</c:v>
              </c:pt>
              <c:pt idx="6">
                <c:v>1147</c:v>
              </c:pt>
              <c:pt idx="7">
                <c:v>1244</c:v>
              </c:pt>
              <c:pt idx="8">
                <c:v>1397</c:v>
              </c:pt>
              <c:pt idx="9">
                <c:v>1352</c:v>
              </c:pt>
            </c:numLit>
          </c:val>
          <c:smooth val="0"/>
          <c:extLst>
            <c:ext xmlns:c16="http://schemas.microsoft.com/office/drawing/2014/chart" uri="{C3380CC4-5D6E-409C-BE32-E72D297353CC}">
              <c16:uniqueId val="{00000001-8BE7-42A1-ADA7-20D1F906552B}"/>
            </c:ext>
          </c:extLst>
        </c:ser>
        <c:dLbls>
          <c:showLegendKey val="0"/>
          <c:showVal val="0"/>
          <c:showCatName val="0"/>
          <c:showSerName val="0"/>
          <c:showPercent val="0"/>
          <c:showBubbleSize val="0"/>
        </c:dLbls>
        <c:marker val="1"/>
        <c:smooth val="0"/>
        <c:axId val="326465552"/>
        <c:axId val="326459280"/>
      </c:lineChart>
      <c:catAx>
        <c:axId val="3264604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(百万円)</a:t>
                </a:r>
              </a:p>
            </c:rich>
          </c:tx>
          <c:layout>
            <c:manualLayout>
              <c:xMode val="edge"/>
              <c:yMode val="edge"/>
              <c:x val="6.2399999999999997E-2"/>
              <c:y val="0.1471699542711800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ゴシック"/>
                <a:ea typeface="ＭＳ ゴシック"/>
                <a:cs typeface="ＭＳ ゴシック"/>
              </a:defRPr>
            </a:pPr>
            <a:endParaRPr lang="ja-JP"/>
          </a:p>
        </c:txPr>
        <c:crossAx val="326464376"/>
        <c:crosses val="autoZero"/>
        <c:auto val="0"/>
        <c:lblAlgn val="ctr"/>
        <c:lblOffset val="100"/>
        <c:tickLblSkip val="1"/>
        <c:tickMarkSkip val="1"/>
        <c:noMultiLvlLbl val="0"/>
      </c:catAx>
      <c:valAx>
        <c:axId val="32646437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26460456"/>
        <c:crosses val="autoZero"/>
        <c:crossBetween val="between"/>
      </c:valAx>
      <c:catAx>
        <c:axId val="326465552"/>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(件)</a:t>
                </a:r>
              </a:p>
            </c:rich>
          </c:tx>
          <c:layout>
            <c:manualLayout>
              <c:xMode val="edge"/>
              <c:yMode val="edge"/>
              <c:x val="0.94080067191601047"/>
              <c:y val="0.16037557161024976"/>
            </c:manualLayout>
          </c:layout>
          <c:overlay val="0"/>
          <c:spPr>
            <a:noFill/>
            <a:ln w="25400">
              <a:noFill/>
            </a:ln>
          </c:spPr>
        </c:title>
        <c:numFmt formatCode="General" sourceLinked="1"/>
        <c:majorTickMark val="out"/>
        <c:minorTickMark val="none"/>
        <c:tickLblPos val="nextTo"/>
        <c:crossAx val="326459280"/>
        <c:crosses val="autoZero"/>
        <c:auto val="0"/>
        <c:lblAlgn val="ctr"/>
        <c:lblOffset val="100"/>
        <c:noMultiLvlLbl val="0"/>
      </c:catAx>
      <c:valAx>
        <c:axId val="326459280"/>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26465552"/>
        <c:crosses val="max"/>
        <c:crossBetween val="between"/>
      </c:valAx>
      <c:spPr>
        <a:noFill/>
        <a:ln w="12700">
          <a:noFill/>
          <a:prstDash val="solid"/>
        </a:ln>
      </c:spPr>
    </c:plotArea>
    <c:legend>
      <c:legendPos val="r"/>
      <c:layout>
        <c:manualLayout>
          <c:xMode val="edge"/>
          <c:yMode val="edge"/>
          <c:x val="0.33868733127851891"/>
          <c:y val="0.16605816272965879"/>
          <c:w val="0.34240033595800518"/>
          <c:h val="8.6792759152528626E-2"/>
        </c:manualLayout>
      </c:layout>
      <c:overlay val="0"/>
      <c:spPr>
        <a:solidFill>
          <a:srgbClr val="FFFFFF"/>
        </a:solidFill>
        <a:ln w="3175">
          <a:no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b="1"/>
              <a:t>卸売業商店数及び年間販売額の推移</a:t>
            </a:r>
          </a:p>
        </c:rich>
      </c:tx>
      <c:layout>
        <c:manualLayout>
          <c:xMode val="edge"/>
          <c:yMode val="edge"/>
          <c:x val="0.31938101827473742"/>
          <c:y val="2.8633808317212944E-2"/>
        </c:manualLayout>
      </c:layout>
      <c:overlay val="0"/>
      <c:spPr>
        <a:noFill/>
        <a:ln w="25400">
          <a:noFill/>
        </a:ln>
      </c:spPr>
    </c:title>
    <c:autoTitleDeleted val="0"/>
    <c:plotArea>
      <c:layout>
        <c:manualLayout>
          <c:layoutTarget val="inner"/>
          <c:xMode val="edge"/>
          <c:yMode val="edge"/>
          <c:x val="0.13643659711075443"/>
          <c:y val="0.25167826473079763"/>
          <c:w val="0.7720706260032103"/>
          <c:h val="0.49714549562974708"/>
        </c:manualLayout>
      </c:layout>
      <c:barChart>
        <c:barDir val="col"/>
        <c:grouping val="clustered"/>
        <c:varyColors val="0"/>
        <c:ser>
          <c:idx val="1"/>
          <c:order val="0"/>
          <c:tx>
            <c:v>年間販売額</c:v>
          </c:tx>
          <c:spPr>
            <a:solidFill>
              <a:schemeClr val="bg1">
                <a:lumMod val="75000"/>
              </a:schemeClr>
            </a:solidFill>
            <a:ln w="12700">
              <a:solidFill>
                <a:srgbClr val="000000"/>
              </a:solidFill>
              <a:prstDash val="solid"/>
            </a:ln>
          </c:spPr>
          <c:invertIfNegative val="0"/>
          <c:cat>
            <c:strLit>
              <c:ptCount val="10"/>
              <c:pt idx="0">
                <c:v>平成　６年</c:v>
              </c:pt>
              <c:pt idx="1">
                <c:v>平成　９年</c:v>
              </c:pt>
              <c:pt idx="2">
                <c:v>平成１１年</c:v>
              </c:pt>
              <c:pt idx="3">
                <c:v>平成１４年</c:v>
              </c:pt>
              <c:pt idx="4">
                <c:v>平成１６年</c:v>
              </c:pt>
              <c:pt idx="5">
                <c:v>平成１９年</c:v>
              </c:pt>
              <c:pt idx="6">
                <c:v>平成２４年</c:v>
              </c:pt>
              <c:pt idx="7">
                <c:v>平成２６年</c:v>
              </c:pt>
              <c:pt idx="8">
                <c:v>平成２８年</c:v>
              </c:pt>
              <c:pt idx="9">
                <c:v>令和　３年</c:v>
              </c:pt>
            </c:strLit>
          </c:cat>
          <c:val>
            <c:numLit>
              <c:formatCode>General</c:formatCode>
              <c:ptCount val="10"/>
              <c:pt idx="0">
                <c:v>221394</c:v>
              </c:pt>
              <c:pt idx="1">
                <c:v>258847</c:v>
              </c:pt>
              <c:pt idx="2">
                <c:v>429520</c:v>
              </c:pt>
              <c:pt idx="3">
                <c:v>522070</c:v>
              </c:pt>
              <c:pt idx="4">
                <c:v>487785</c:v>
              </c:pt>
              <c:pt idx="5">
                <c:v>570333</c:v>
              </c:pt>
              <c:pt idx="6">
                <c:v>503670</c:v>
              </c:pt>
              <c:pt idx="7">
                <c:v>485905</c:v>
              </c:pt>
              <c:pt idx="8">
                <c:v>352252</c:v>
              </c:pt>
              <c:pt idx="9">
                <c:v>306560</c:v>
              </c:pt>
            </c:numLit>
          </c:val>
          <c:extLst>
            <c:ext xmlns:c16="http://schemas.microsoft.com/office/drawing/2014/chart" uri="{C3380CC4-5D6E-409C-BE32-E72D297353CC}">
              <c16:uniqueId val="{00000000-824E-411D-B7C1-3A8CB7BE8A97}"/>
            </c:ext>
          </c:extLst>
        </c:ser>
        <c:dLbls>
          <c:showLegendKey val="0"/>
          <c:showVal val="0"/>
          <c:showCatName val="0"/>
          <c:showSerName val="0"/>
          <c:showPercent val="0"/>
          <c:showBubbleSize val="0"/>
        </c:dLbls>
        <c:gapWidth val="40"/>
        <c:axId val="326462024"/>
        <c:axId val="326458104"/>
      </c:barChart>
      <c:lineChart>
        <c:grouping val="standard"/>
        <c:varyColors val="0"/>
        <c:ser>
          <c:idx val="0"/>
          <c:order val="1"/>
          <c:tx>
            <c:v>事業所数</c:v>
          </c:tx>
          <c:spPr>
            <a:ln w="12700">
              <a:solidFill>
                <a:schemeClr val="tx1"/>
              </a:solidFill>
              <a:prstDash val="solid"/>
            </a:ln>
          </c:spPr>
          <c:marker>
            <c:symbol val="circle"/>
            <c:size val="5"/>
            <c:spPr>
              <a:solidFill>
                <a:schemeClr val="tx1"/>
              </a:solidFill>
              <a:ln>
                <a:solidFill>
                  <a:schemeClr val="tx1"/>
                </a:solidFill>
                <a:prstDash val="solid"/>
              </a:ln>
            </c:spPr>
          </c:marker>
          <c:cat>
            <c:strLit>
              <c:ptCount val="10"/>
              <c:pt idx="0">
                <c:v>平成　６年</c:v>
              </c:pt>
              <c:pt idx="1">
                <c:v>平成　９年</c:v>
              </c:pt>
              <c:pt idx="2">
                <c:v>平成１１年</c:v>
              </c:pt>
              <c:pt idx="3">
                <c:v>平成１４年</c:v>
              </c:pt>
              <c:pt idx="4">
                <c:v>平成１６年</c:v>
              </c:pt>
              <c:pt idx="5">
                <c:v>平成１９年</c:v>
              </c:pt>
              <c:pt idx="6">
                <c:v>平成２４年</c:v>
              </c:pt>
              <c:pt idx="7">
                <c:v>平成２６年</c:v>
              </c:pt>
              <c:pt idx="8">
                <c:v>平成２８年</c:v>
              </c:pt>
              <c:pt idx="9">
                <c:v>令和　３年</c:v>
              </c:pt>
            </c:strLit>
          </c:cat>
          <c:val>
            <c:numLit>
              <c:formatCode>General</c:formatCode>
              <c:ptCount val="10"/>
              <c:pt idx="0">
                <c:v>370</c:v>
              </c:pt>
              <c:pt idx="1">
                <c:v>400</c:v>
              </c:pt>
              <c:pt idx="2">
                <c:v>468</c:v>
              </c:pt>
              <c:pt idx="3">
                <c:v>425</c:v>
              </c:pt>
              <c:pt idx="4">
                <c:v>442</c:v>
              </c:pt>
              <c:pt idx="5">
                <c:v>387</c:v>
              </c:pt>
              <c:pt idx="6">
                <c:v>381</c:v>
              </c:pt>
              <c:pt idx="7">
                <c:v>408</c:v>
              </c:pt>
              <c:pt idx="8">
                <c:v>429</c:v>
              </c:pt>
              <c:pt idx="9">
                <c:v>442</c:v>
              </c:pt>
            </c:numLit>
          </c:val>
          <c:smooth val="0"/>
          <c:extLst>
            <c:ext xmlns:c16="http://schemas.microsoft.com/office/drawing/2014/chart" uri="{C3380CC4-5D6E-409C-BE32-E72D297353CC}">
              <c16:uniqueId val="{00000001-824E-411D-B7C1-3A8CB7BE8A97}"/>
            </c:ext>
          </c:extLst>
        </c:ser>
        <c:dLbls>
          <c:showLegendKey val="0"/>
          <c:showVal val="0"/>
          <c:showCatName val="0"/>
          <c:showSerName val="0"/>
          <c:showPercent val="0"/>
          <c:showBubbleSize val="0"/>
        </c:dLbls>
        <c:marker val="1"/>
        <c:smooth val="0"/>
        <c:axId val="326461632"/>
        <c:axId val="326458888"/>
      </c:lineChart>
      <c:catAx>
        <c:axId val="32646202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(百万円)</a:t>
                </a:r>
              </a:p>
            </c:rich>
          </c:tx>
          <c:layout>
            <c:manualLayout>
              <c:xMode val="edge"/>
              <c:yMode val="edge"/>
              <c:x val="5.2969490813648296E-2"/>
              <c:y val="0.1442954446645089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ゴシック"/>
                <a:ea typeface="ＭＳ ゴシック"/>
                <a:cs typeface="ＭＳ ゴシック"/>
              </a:defRPr>
            </a:pPr>
            <a:endParaRPr lang="ja-JP"/>
          </a:p>
        </c:txPr>
        <c:crossAx val="326458104"/>
        <c:crosses val="autoZero"/>
        <c:auto val="0"/>
        <c:lblAlgn val="ctr"/>
        <c:lblOffset val="100"/>
        <c:tickLblSkip val="1"/>
        <c:tickMarkSkip val="1"/>
        <c:noMultiLvlLbl val="0"/>
      </c:catAx>
      <c:valAx>
        <c:axId val="32645810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26462024"/>
        <c:crosses val="autoZero"/>
        <c:crossBetween val="between"/>
      </c:valAx>
      <c:catAx>
        <c:axId val="326461632"/>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(件)</a:t>
                </a:r>
              </a:p>
            </c:rich>
          </c:tx>
          <c:layout>
            <c:manualLayout>
              <c:xMode val="edge"/>
              <c:yMode val="edge"/>
              <c:x val="0.91659456167979003"/>
              <c:y val="0.15803423345088"/>
            </c:manualLayout>
          </c:layout>
          <c:overlay val="0"/>
          <c:spPr>
            <a:noFill/>
            <a:ln w="25400">
              <a:noFill/>
            </a:ln>
          </c:spPr>
        </c:title>
        <c:numFmt formatCode="General" sourceLinked="1"/>
        <c:majorTickMark val="out"/>
        <c:minorTickMark val="none"/>
        <c:tickLblPos val="nextTo"/>
        <c:crossAx val="326458888"/>
        <c:crosses val="autoZero"/>
        <c:auto val="0"/>
        <c:lblAlgn val="ctr"/>
        <c:lblOffset val="100"/>
        <c:noMultiLvlLbl val="0"/>
      </c:catAx>
      <c:valAx>
        <c:axId val="326458888"/>
        <c:scaling>
          <c:orientation val="minMax"/>
        </c:scaling>
        <c:delete val="0"/>
        <c:axPos val="r"/>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26461632"/>
        <c:crosses val="max"/>
        <c:crossBetween val="between"/>
      </c:valAx>
      <c:spPr>
        <a:noFill/>
        <a:ln w="12700">
          <a:noFill/>
          <a:prstDash val="solid"/>
        </a:ln>
      </c:spPr>
    </c:plotArea>
    <c:legend>
      <c:legendPos val="r"/>
      <c:layout>
        <c:manualLayout>
          <c:xMode val="edge"/>
          <c:yMode val="edge"/>
          <c:x val="0.34207979684357642"/>
          <c:y val="0.12781905630196591"/>
          <c:w val="0.34349925459317576"/>
          <c:h val="7.7181456612401972E-2"/>
        </c:manualLayout>
      </c:layout>
      <c:overlay val="0"/>
      <c:spPr>
        <a:solidFill>
          <a:srgbClr val="FFFFFF"/>
        </a:solidFill>
        <a:ln w="3175">
          <a:no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no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101">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8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2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chart" Target="../charts/chart21.xml"/><Relationship Id="rId1" Type="http://schemas.openxmlformats.org/officeDocument/2006/relationships/chart" Target="../charts/chart20.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image" Target="../media/image26.jpeg"/><Relationship Id="rId1" Type="http://schemas.openxmlformats.org/officeDocument/2006/relationships/image" Target="../media/image25.jpeg"/><Relationship Id="rId4"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5.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27214</xdr:colOff>
      <xdr:row>3</xdr:row>
      <xdr:rowOff>7142</xdr:rowOff>
    </xdr:from>
    <xdr:to>
      <xdr:col>1</xdr:col>
      <xdr:colOff>253071</xdr:colOff>
      <xdr:row>10</xdr:row>
      <xdr:rowOff>56107</xdr:rowOff>
    </xdr:to>
    <xdr:pic>
      <xdr:nvPicPr>
        <xdr:cNvPr id="2" name="図 1">
          <a:extLst>
            <a:ext uri="{FF2B5EF4-FFF2-40B4-BE49-F238E27FC236}">
              <a16:creationId xmlns:a16="http://schemas.microsoft.com/office/drawing/2014/main" id="{7003E637-6588-49AC-93F6-B0FD6BE230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214" y="521492"/>
          <a:ext cx="1254557" cy="122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29616</xdr:colOff>
      <xdr:row>13</xdr:row>
      <xdr:rowOff>11267</xdr:rowOff>
    </xdr:from>
    <xdr:to>
      <xdr:col>1</xdr:col>
      <xdr:colOff>255473</xdr:colOff>
      <xdr:row>20</xdr:row>
      <xdr:rowOff>33017</xdr:rowOff>
    </xdr:to>
    <xdr:pic>
      <xdr:nvPicPr>
        <xdr:cNvPr id="3" name="図 2">
          <a:extLst>
            <a:ext uri="{FF2B5EF4-FFF2-40B4-BE49-F238E27FC236}">
              <a16:creationId xmlns:a16="http://schemas.microsoft.com/office/drawing/2014/main" id="{4ADB5519-BAC2-467B-89DE-E8F65F3271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616" y="2211542"/>
          <a:ext cx="1254557"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41</xdr:row>
      <xdr:rowOff>1</xdr:rowOff>
    </xdr:from>
    <xdr:to>
      <xdr:col>1</xdr:col>
      <xdr:colOff>266678</xdr:colOff>
      <xdr:row>47</xdr:row>
      <xdr:rowOff>100193</xdr:rowOff>
    </xdr:to>
    <xdr:pic>
      <xdr:nvPicPr>
        <xdr:cNvPr id="4" name="図 3">
          <a:extLst>
            <a:ext uri="{FF2B5EF4-FFF2-40B4-BE49-F238E27FC236}">
              <a16:creationId xmlns:a16="http://schemas.microsoft.com/office/drawing/2014/main" id="{EF41820B-21F7-4276-8231-720E5AB5759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40821" y="7000876"/>
          <a:ext cx="1254557" cy="120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45624</xdr:colOff>
      <xdr:row>23</xdr:row>
      <xdr:rowOff>9525</xdr:rowOff>
    </xdr:from>
    <xdr:to>
      <xdr:col>2</xdr:col>
      <xdr:colOff>1579</xdr:colOff>
      <xdr:row>30</xdr:row>
      <xdr:rowOff>31275</xdr:rowOff>
    </xdr:to>
    <xdr:pic>
      <xdr:nvPicPr>
        <xdr:cNvPr id="5" name="図 4">
          <a:extLst>
            <a:ext uri="{FF2B5EF4-FFF2-40B4-BE49-F238E27FC236}">
              <a16:creationId xmlns:a16="http://schemas.microsoft.com/office/drawing/2014/main" id="{0FB90C50-05A0-41A2-AE08-8D212D8046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45624" y="3924300"/>
          <a:ext cx="1251355"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40822</xdr:colOff>
      <xdr:row>32</xdr:row>
      <xdr:rowOff>8163</xdr:rowOff>
    </xdr:from>
    <xdr:to>
      <xdr:col>1</xdr:col>
      <xdr:colOff>266679</xdr:colOff>
      <xdr:row>39</xdr:row>
      <xdr:rowOff>29913</xdr:rowOff>
    </xdr:to>
    <xdr:pic>
      <xdr:nvPicPr>
        <xdr:cNvPr id="6" name="図 5">
          <a:extLst>
            <a:ext uri="{FF2B5EF4-FFF2-40B4-BE49-F238E27FC236}">
              <a16:creationId xmlns:a16="http://schemas.microsoft.com/office/drawing/2014/main" id="{1E0719AB-80A2-4CC9-AC66-98F8BBA90F4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40822" y="5465988"/>
          <a:ext cx="1254557"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421820</xdr:colOff>
      <xdr:row>3</xdr:row>
      <xdr:rowOff>13606</xdr:rowOff>
    </xdr:from>
    <xdr:to>
      <xdr:col>9</xdr:col>
      <xdr:colOff>8141</xdr:colOff>
      <xdr:row>10</xdr:row>
      <xdr:rowOff>62571</xdr:rowOff>
    </xdr:to>
    <xdr:pic>
      <xdr:nvPicPr>
        <xdr:cNvPr id="7" name="図 6">
          <a:extLst>
            <a:ext uri="{FF2B5EF4-FFF2-40B4-BE49-F238E27FC236}">
              <a16:creationId xmlns:a16="http://schemas.microsoft.com/office/drawing/2014/main" id="{333EFC80-92D9-4CAA-8E15-076EE5262FD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3393620" y="527956"/>
          <a:ext cx="1253196" cy="1220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419099</xdr:colOff>
      <xdr:row>13</xdr:row>
      <xdr:rowOff>9525</xdr:rowOff>
    </xdr:from>
    <xdr:to>
      <xdr:col>9</xdr:col>
      <xdr:colOff>5420</xdr:colOff>
      <xdr:row>20</xdr:row>
      <xdr:rowOff>31275</xdr:rowOff>
    </xdr:to>
    <xdr:pic>
      <xdr:nvPicPr>
        <xdr:cNvPr id="8" name="図 7">
          <a:extLst>
            <a:ext uri="{FF2B5EF4-FFF2-40B4-BE49-F238E27FC236}">
              <a16:creationId xmlns:a16="http://schemas.microsoft.com/office/drawing/2014/main" id="{FBEB8EB7-E4E6-4AC3-82D2-1D5D7EBDF99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3390899" y="2209800"/>
          <a:ext cx="1253196"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409576</xdr:colOff>
      <xdr:row>22</xdr:row>
      <xdr:rowOff>167367</xdr:rowOff>
    </xdr:from>
    <xdr:to>
      <xdr:col>9</xdr:col>
      <xdr:colOff>5503</xdr:colOff>
      <xdr:row>30</xdr:row>
      <xdr:rowOff>12225</xdr:rowOff>
    </xdr:to>
    <xdr:pic>
      <xdr:nvPicPr>
        <xdr:cNvPr id="9" name="図 8">
          <a:extLst>
            <a:ext uri="{FF2B5EF4-FFF2-40B4-BE49-F238E27FC236}">
              <a16:creationId xmlns:a16="http://schemas.microsoft.com/office/drawing/2014/main" id="{06A48086-6A8C-40AA-B7CF-7E86FA205CE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3381376" y="3910692"/>
          <a:ext cx="1262802" cy="12164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408213</xdr:colOff>
      <xdr:row>32</xdr:row>
      <xdr:rowOff>12246</xdr:rowOff>
    </xdr:from>
    <xdr:to>
      <xdr:col>9</xdr:col>
      <xdr:colOff>4140</xdr:colOff>
      <xdr:row>39</xdr:row>
      <xdr:rowOff>33996</xdr:rowOff>
    </xdr:to>
    <xdr:pic>
      <xdr:nvPicPr>
        <xdr:cNvPr id="10" name="図 9">
          <a:extLst>
            <a:ext uri="{FF2B5EF4-FFF2-40B4-BE49-F238E27FC236}">
              <a16:creationId xmlns:a16="http://schemas.microsoft.com/office/drawing/2014/main" id="{792EDFC7-5D1D-4556-8541-F517504A9422}"/>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3380013" y="5470071"/>
          <a:ext cx="1262802"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404009</xdr:colOff>
      <xdr:row>40</xdr:row>
      <xdr:rowOff>163692</xdr:rowOff>
    </xdr:from>
    <xdr:to>
      <xdr:col>9</xdr:col>
      <xdr:colOff>1533</xdr:colOff>
      <xdr:row>47</xdr:row>
      <xdr:rowOff>53447</xdr:rowOff>
    </xdr:to>
    <xdr:pic>
      <xdr:nvPicPr>
        <xdr:cNvPr id="11" name="図 10">
          <a:extLst>
            <a:ext uri="{FF2B5EF4-FFF2-40B4-BE49-F238E27FC236}">
              <a16:creationId xmlns:a16="http://schemas.microsoft.com/office/drawing/2014/main" id="{76D93DAC-6F7E-4304-AA8B-A7957CB1CE4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75809" y="6993117"/>
          <a:ext cx="1264399" cy="116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34012</xdr:colOff>
      <xdr:row>68</xdr:row>
      <xdr:rowOff>19049</xdr:rowOff>
    </xdr:from>
    <xdr:to>
      <xdr:col>1</xdr:col>
      <xdr:colOff>259869</xdr:colOff>
      <xdr:row>75</xdr:row>
      <xdr:rowOff>40800</xdr:rowOff>
    </xdr:to>
    <xdr:pic>
      <xdr:nvPicPr>
        <xdr:cNvPr id="13" name="図 12">
          <a:extLst>
            <a:ext uri="{FF2B5EF4-FFF2-40B4-BE49-F238E27FC236}">
              <a16:creationId xmlns:a16="http://schemas.microsoft.com/office/drawing/2014/main" id="{08F92A3E-7AE1-4646-8211-F238993BD5F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4012" y="11868149"/>
          <a:ext cx="1254557" cy="122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54430</xdr:colOff>
      <xdr:row>78</xdr:row>
      <xdr:rowOff>13607</xdr:rowOff>
    </xdr:from>
    <xdr:to>
      <xdr:col>2</xdr:col>
      <xdr:colOff>8144</xdr:colOff>
      <xdr:row>85</xdr:row>
      <xdr:rowOff>35356</xdr:rowOff>
    </xdr:to>
    <xdr:pic>
      <xdr:nvPicPr>
        <xdr:cNvPr id="14" name="図 13">
          <a:extLst>
            <a:ext uri="{FF2B5EF4-FFF2-40B4-BE49-F238E27FC236}">
              <a16:creationId xmlns:a16="http://schemas.microsoft.com/office/drawing/2014/main" id="{F773C9E0-C954-4EE9-95CB-DA947DEF3238}"/>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430" y="13577207"/>
          <a:ext cx="1249114" cy="122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40822</xdr:colOff>
      <xdr:row>98</xdr:row>
      <xdr:rowOff>6805</xdr:rowOff>
    </xdr:from>
    <xdr:to>
      <xdr:col>1</xdr:col>
      <xdr:colOff>266679</xdr:colOff>
      <xdr:row>105</xdr:row>
      <xdr:rowOff>28555</xdr:rowOff>
    </xdr:to>
    <xdr:pic>
      <xdr:nvPicPr>
        <xdr:cNvPr id="15" name="図 14">
          <a:extLst>
            <a:ext uri="{FF2B5EF4-FFF2-40B4-BE49-F238E27FC236}">
              <a16:creationId xmlns:a16="http://schemas.microsoft.com/office/drawing/2014/main" id="{EA77FD26-379B-431B-98EC-2B6B3F9E724B}"/>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40822" y="16999405"/>
          <a:ext cx="1254557"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18411</xdr:colOff>
      <xdr:row>58</xdr:row>
      <xdr:rowOff>22413</xdr:rowOff>
    </xdr:from>
    <xdr:to>
      <xdr:col>1</xdr:col>
      <xdr:colOff>244268</xdr:colOff>
      <xdr:row>64</xdr:row>
      <xdr:rowOff>66575</xdr:rowOff>
    </xdr:to>
    <xdr:pic>
      <xdr:nvPicPr>
        <xdr:cNvPr id="16" name="図 15">
          <a:extLst>
            <a:ext uri="{FF2B5EF4-FFF2-40B4-BE49-F238E27FC236}">
              <a16:creationId xmlns:a16="http://schemas.microsoft.com/office/drawing/2014/main" id="{FB1B3602-DF6A-479A-B70C-2F87007F9652}"/>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8411" y="10014138"/>
          <a:ext cx="1254557" cy="1215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107</xdr:row>
      <xdr:rowOff>167366</xdr:rowOff>
    </xdr:from>
    <xdr:to>
      <xdr:col>1</xdr:col>
      <xdr:colOff>266678</xdr:colOff>
      <xdr:row>115</xdr:row>
      <xdr:rowOff>12223</xdr:rowOff>
    </xdr:to>
    <xdr:pic>
      <xdr:nvPicPr>
        <xdr:cNvPr id="17" name="図 16">
          <a:extLst>
            <a:ext uri="{FF2B5EF4-FFF2-40B4-BE49-F238E27FC236}">
              <a16:creationId xmlns:a16="http://schemas.microsoft.com/office/drawing/2014/main" id="{1F5FF3E3-4EC0-4354-BEE5-694727DE5C45}"/>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0821" y="18703016"/>
          <a:ext cx="1254557" cy="1216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431345</xdr:colOff>
      <xdr:row>58</xdr:row>
      <xdr:rowOff>36020</xdr:rowOff>
    </xdr:from>
    <xdr:to>
      <xdr:col>9</xdr:col>
      <xdr:colOff>17666</xdr:colOff>
      <xdr:row>64</xdr:row>
      <xdr:rowOff>80182</xdr:rowOff>
    </xdr:to>
    <xdr:pic>
      <xdr:nvPicPr>
        <xdr:cNvPr id="18" name="図 17">
          <a:extLst>
            <a:ext uri="{FF2B5EF4-FFF2-40B4-BE49-F238E27FC236}">
              <a16:creationId xmlns:a16="http://schemas.microsoft.com/office/drawing/2014/main" id="{C6FB3913-8693-49D1-A91B-22DBD99A90EC}"/>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403145" y="10027745"/>
          <a:ext cx="1253196" cy="1215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409575</xdr:colOff>
      <xdr:row>68</xdr:row>
      <xdr:rowOff>1360</xdr:rowOff>
    </xdr:from>
    <xdr:to>
      <xdr:col>9</xdr:col>
      <xdr:colOff>5502</xdr:colOff>
      <xdr:row>75</xdr:row>
      <xdr:rowOff>23111</xdr:rowOff>
    </xdr:to>
    <xdr:pic>
      <xdr:nvPicPr>
        <xdr:cNvPr id="19" name="図 18">
          <a:extLst>
            <a:ext uri="{FF2B5EF4-FFF2-40B4-BE49-F238E27FC236}">
              <a16:creationId xmlns:a16="http://schemas.microsoft.com/office/drawing/2014/main" id="{827A31A8-6186-4F83-B8E5-E73EC3E9814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381375" y="11850460"/>
          <a:ext cx="1262802" cy="1221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424543</xdr:colOff>
      <xdr:row>78</xdr:row>
      <xdr:rowOff>13607</xdr:rowOff>
    </xdr:from>
    <xdr:to>
      <xdr:col>9</xdr:col>
      <xdr:colOff>10864</xdr:colOff>
      <xdr:row>85</xdr:row>
      <xdr:rowOff>35356</xdr:rowOff>
    </xdr:to>
    <xdr:pic>
      <xdr:nvPicPr>
        <xdr:cNvPr id="20" name="図 19">
          <a:extLst>
            <a:ext uri="{FF2B5EF4-FFF2-40B4-BE49-F238E27FC236}">
              <a16:creationId xmlns:a16="http://schemas.microsoft.com/office/drawing/2014/main" id="{BF67C4A8-D4EE-49ED-AAB4-676509EA6B5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396343" y="13577207"/>
          <a:ext cx="1253196" cy="1221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408213</xdr:colOff>
      <xdr:row>88</xdr:row>
      <xdr:rowOff>16328</xdr:rowOff>
    </xdr:from>
    <xdr:to>
      <xdr:col>9</xdr:col>
      <xdr:colOff>4140</xdr:colOff>
      <xdr:row>95</xdr:row>
      <xdr:rowOff>38078</xdr:rowOff>
    </xdr:to>
    <xdr:pic>
      <xdr:nvPicPr>
        <xdr:cNvPr id="21" name="図 20">
          <a:extLst>
            <a:ext uri="{FF2B5EF4-FFF2-40B4-BE49-F238E27FC236}">
              <a16:creationId xmlns:a16="http://schemas.microsoft.com/office/drawing/2014/main" id="{A2CC8CE7-7648-4342-AE7D-E5B3DA9FA9EA}"/>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380013" y="15294428"/>
          <a:ext cx="1262802"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408214</xdr:colOff>
      <xdr:row>98</xdr:row>
      <xdr:rowOff>12246</xdr:rowOff>
    </xdr:from>
    <xdr:to>
      <xdr:col>9</xdr:col>
      <xdr:colOff>4141</xdr:colOff>
      <xdr:row>105</xdr:row>
      <xdr:rowOff>33996</xdr:rowOff>
    </xdr:to>
    <xdr:pic>
      <xdr:nvPicPr>
        <xdr:cNvPr id="22" name="図 21">
          <a:extLst>
            <a:ext uri="{FF2B5EF4-FFF2-40B4-BE49-F238E27FC236}">
              <a16:creationId xmlns:a16="http://schemas.microsoft.com/office/drawing/2014/main" id="{CA266F10-C35A-4E92-920A-37353DF737AA}"/>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380014" y="17004846"/>
          <a:ext cx="1262802"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420460</xdr:colOff>
      <xdr:row>107</xdr:row>
      <xdr:rowOff>174171</xdr:rowOff>
    </xdr:from>
    <xdr:to>
      <xdr:col>9</xdr:col>
      <xdr:colOff>6781</xdr:colOff>
      <xdr:row>115</xdr:row>
      <xdr:rowOff>19028</xdr:rowOff>
    </xdr:to>
    <xdr:pic>
      <xdr:nvPicPr>
        <xdr:cNvPr id="23" name="図 22">
          <a:extLst>
            <a:ext uri="{FF2B5EF4-FFF2-40B4-BE49-F238E27FC236}">
              <a16:creationId xmlns:a16="http://schemas.microsoft.com/office/drawing/2014/main" id="{A7BAAD41-6338-41A7-B480-4B440C297531}"/>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392260" y="18709821"/>
          <a:ext cx="1253196" cy="12164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40822</xdr:colOff>
      <xdr:row>88</xdr:row>
      <xdr:rowOff>17687</xdr:rowOff>
    </xdr:from>
    <xdr:to>
      <xdr:col>1</xdr:col>
      <xdr:colOff>266679</xdr:colOff>
      <xdr:row>95</xdr:row>
      <xdr:rowOff>39437</xdr:rowOff>
    </xdr:to>
    <xdr:pic>
      <xdr:nvPicPr>
        <xdr:cNvPr id="24" name="図 23">
          <a:extLst>
            <a:ext uri="{FF2B5EF4-FFF2-40B4-BE49-F238E27FC236}">
              <a16:creationId xmlns:a16="http://schemas.microsoft.com/office/drawing/2014/main" id="{3BFA7AFD-294A-47C9-B504-E4D63AA9E2EF}"/>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40822" y="15295787"/>
          <a:ext cx="1254557" cy="1221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5</xdr:row>
      <xdr:rowOff>0</xdr:rowOff>
    </xdr:to>
    <xdr:sp macro="" textlink="">
      <xdr:nvSpPr>
        <xdr:cNvPr id="2" name="Line 7">
          <a:extLst>
            <a:ext uri="{FF2B5EF4-FFF2-40B4-BE49-F238E27FC236}">
              <a16:creationId xmlns:a16="http://schemas.microsoft.com/office/drawing/2014/main" id="{08040FD1-F494-4011-85E3-4D9AB951BEBF}"/>
            </a:ext>
          </a:extLst>
        </xdr:cNvPr>
        <xdr:cNvSpPr>
          <a:spLocks noChangeShapeType="1"/>
        </xdr:cNvSpPr>
      </xdr:nvSpPr>
      <xdr:spPr bwMode="auto">
        <a:xfrm>
          <a:off x="9525" y="495300"/>
          <a:ext cx="695325" cy="809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23</xdr:row>
      <xdr:rowOff>76199</xdr:rowOff>
    </xdr:from>
    <xdr:to>
      <xdr:col>12</xdr:col>
      <xdr:colOff>0</xdr:colOff>
      <xdr:row>48</xdr:row>
      <xdr:rowOff>85724</xdr:rowOff>
    </xdr:to>
    <xdr:graphicFrame macro="">
      <xdr:nvGraphicFramePr>
        <xdr:cNvPr id="3" name="Chart 4">
          <a:extLst>
            <a:ext uri="{FF2B5EF4-FFF2-40B4-BE49-F238E27FC236}">
              <a16:creationId xmlns:a16="http://schemas.microsoft.com/office/drawing/2014/main" id="{E924A272-E634-43E5-9773-941901033A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15</xdr:row>
      <xdr:rowOff>67236</xdr:rowOff>
    </xdr:from>
    <xdr:to>
      <xdr:col>10</xdr:col>
      <xdr:colOff>699808</xdr:colOff>
      <xdr:row>50</xdr:row>
      <xdr:rowOff>168089</xdr:rowOff>
    </xdr:to>
    <xdr:graphicFrame macro="">
      <xdr:nvGraphicFramePr>
        <xdr:cNvPr id="2" name="Chart 11">
          <a:extLst>
            <a:ext uri="{FF2B5EF4-FFF2-40B4-BE49-F238E27FC236}">
              <a16:creationId xmlns:a16="http://schemas.microsoft.com/office/drawing/2014/main" id="{7DF77BAA-B03A-4927-B79E-718839070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xdr:row>
      <xdr:rowOff>0</xdr:rowOff>
    </xdr:from>
    <xdr:to>
      <xdr:col>1</xdr:col>
      <xdr:colOff>0</xdr:colOff>
      <xdr:row>6</xdr:row>
      <xdr:rowOff>0</xdr:rowOff>
    </xdr:to>
    <xdr:sp macro="" textlink="">
      <xdr:nvSpPr>
        <xdr:cNvPr id="3" name="Line 12">
          <a:extLst>
            <a:ext uri="{FF2B5EF4-FFF2-40B4-BE49-F238E27FC236}">
              <a16:creationId xmlns:a16="http://schemas.microsoft.com/office/drawing/2014/main" id="{C0FFE24C-A9E1-475F-97A5-87AB3865EEF7}"/>
            </a:ext>
          </a:extLst>
        </xdr:cNvPr>
        <xdr:cNvSpPr>
          <a:spLocks noChangeShapeType="1"/>
        </xdr:cNvSpPr>
      </xdr:nvSpPr>
      <xdr:spPr bwMode="auto">
        <a:xfrm>
          <a:off x="9525" y="942975"/>
          <a:ext cx="1581150"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9525</xdr:colOff>
      <xdr:row>3</xdr:row>
      <xdr:rowOff>238125</xdr:rowOff>
    </xdr:to>
    <xdr:sp macro="" textlink="">
      <xdr:nvSpPr>
        <xdr:cNvPr id="2" name="Line 1">
          <a:extLst>
            <a:ext uri="{FF2B5EF4-FFF2-40B4-BE49-F238E27FC236}">
              <a16:creationId xmlns:a16="http://schemas.microsoft.com/office/drawing/2014/main" id="{4550C76F-D3F6-4407-B3AD-5F9553D5D3CF}"/>
            </a:ext>
          </a:extLst>
        </xdr:cNvPr>
        <xdr:cNvSpPr>
          <a:spLocks noChangeShapeType="1"/>
        </xdr:cNvSpPr>
      </xdr:nvSpPr>
      <xdr:spPr bwMode="auto">
        <a:xfrm flipH="1" flipV="1">
          <a:off x="0" y="409575"/>
          <a:ext cx="11715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0</xdr:col>
      <xdr:colOff>866775</xdr:colOff>
      <xdr:row>17</xdr:row>
      <xdr:rowOff>22822</xdr:rowOff>
    </xdr:from>
    <xdr:ext cx="200025" cy="209032"/>
    <xdr:sp macro="" textlink="">
      <xdr:nvSpPr>
        <xdr:cNvPr id="4" name="正方形/長方形 3">
          <a:extLst>
            <a:ext uri="{FF2B5EF4-FFF2-40B4-BE49-F238E27FC236}">
              <a16:creationId xmlns:a16="http://schemas.microsoft.com/office/drawing/2014/main" id="{D5E960D5-1CD5-43BA-B8DD-E0CC9A98FE37}"/>
            </a:ext>
          </a:extLst>
        </xdr:cNvPr>
        <xdr:cNvSpPr/>
      </xdr:nvSpPr>
      <xdr:spPr>
        <a:xfrm>
          <a:off x="866775" y="4147147"/>
          <a:ext cx="200025" cy="209032"/>
        </a:xfrm>
        <a:prstGeom prst="rect">
          <a:avLst/>
        </a:prstGeom>
        <a:noFill/>
      </xdr:spPr>
      <xdr:txBody>
        <a:bodyPr wrap="square" lIns="91440" tIns="45720" rIns="91440" bIns="45720">
          <a:spAutoFit/>
        </a:bodyPr>
        <a:lstStyle/>
        <a:p>
          <a:pPr algn="ctr"/>
          <a:r>
            <a:rPr lang="en-US" altLang="ja-JP" sz="700" b="0" cap="none" spc="0">
              <a:ln w="0"/>
              <a:solidFill>
                <a:schemeClr val="tx1"/>
              </a:solidFill>
              <a:effectLst>
                <a:outerShdw dist="19050" dir="2700000" algn="tl" rotWithShape="0">
                  <a:schemeClr val="dk1">
                    <a:alpha val="0"/>
                  </a:schemeClr>
                </a:outerShdw>
              </a:effectLst>
              <a:latin typeface="+mj-ea"/>
              <a:ea typeface="+mj-ea"/>
            </a:rPr>
            <a:t>※</a:t>
          </a:r>
          <a:endParaRPr lang="ja-JP" altLang="en-US" sz="700" b="0" cap="none" spc="0">
            <a:ln w="0"/>
            <a:solidFill>
              <a:schemeClr val="tx1"/>
            </a:solidFill>
            <a:effectLst>
              <a:outerShdw dist="19050" dir="2700000" algn="tl" rotWithShape="0">
                <a:schemeClr val="dk1">
                  <a:alpha val="0"/>
                </a:schemeClr>
              </a:outerShdw>
            </a:effectLst>
            <a:latin typeface="+mj-ea"/>
            <a:ea typeface="+mj-ea"/>
          </a:endParaRPr>
        </a:p>
      </xdr:txBody>
    </xdr:sp>
    <xdr:clientData/>
  </xdr:oneCellAnchor>
  <xdr:twoCellAnchor>
    <xdr:from>
      <xdr:col>0</xdr:col>
      <xdr:colOff>0</xdr:colOff>
      <xdr:row>2</xdr:row>
      <xdr:rowOff>0</xdr:rowOff>
    </xdr:from>
    <xdr:to>
      <xdr:col>1</xdr:col>
      <xdr:colOff>9525</xdr:colOff>
      <xdr:row>3</xdr:row>
      <xdr:rowOff>238125</xdr:rowOff>
    </xdr:to>
    <xdr:sp macro="" textlink="">
      <xdr:nvSpPr>
        <xdr:cNvPr id="5" name="Line 1">
          <a:extLst>
            <a:ext uri="{FF2B5EF4-FFF2-40B4-BE49-F238E27FC236}">
              <a16:creationId xmlns:a16="http://schemas.microsoft.com/office/drawing/2014/main" id="{45B6EA42-16FA-45D3-93ED-CDDB21B67A7F}"/>
            </a:ext>
          </a:extLst>
        </xdr:cNvPr>
        <xdr:cNvSpPr>
          <a:spLocks noChangeShapeType="1"/>
        </xdr:cNvSpPr>
      </xdr:nvSpPr>
      <xdr:spPr bwMode="auto">
        <a:xfrm flipH="1" flipV="1">
          <a:off x="0" y="409575"/>
          <a:ext cx="1171575"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91109</xdr:colOff>
      <xdr:row>30</xdr:row>
      <xdr:rowOff>115866</xdr:rowOff>
    </xdr:from>
    <xdr:to>
      <xdr:col>3</xdr:col>
      <xdr:colOff>95872</xdr:colOff>
      <xdr:row>49</xdr:row>
      <xdr:rowOff>134915</xdr:rowOff>
    </xdr:to>
    <xdr:graphicFrame macro="">
      <xdr:nvGraphicFramePr>
        <xdr:cNvPr id="6" name="グラフ 5">
          <a:extLst>
            <a:ext uri="{FF2B5EF4-FFF2-40B4-BE49-F238E27FC236}">
              <a16:creationId xmlns:a16="http://schemas.microsoft.com/office/drawing/2014/main" id="{FACBA69E-6C5C-425B-BABE-DB25CBD0E8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866775</xdr:colOff>
      <xdr:row>17</xdr:row>
      <xdr:rowOff>22822</xdr:rowOff>
    </xdr:from>
    <xdr:ext cx="200025" cy="209032"/>
    <xdr:sp macro="" textlink="">
      <xdr:nvSpPr>
        <xdr:cNvPr id="7" name="正方形/長方形 6">
          <a:extLst>
            <a:ext uri="{FF2B5EF4-FFF2-40B4-BE49-F238E27FC236}">
              <a16:creationId xmlns:a16="http://schemas.microsoft.com/office/drawing/2014/main" id="{33267AAD-94C7-4A95-AE83-6F7E73644D4E}"/>
            </a:ext>
          </a:extLst>
        </xdr:cNvPr>
        <xdr:cNvSpPr/>
      </xdr:nvSpPr>
      <xdr:spPr>
        <a:xfrm>
          <a:off x="866775" y="4147147"/>
          <a:ext cx="200025" cy="209032"/>
        </a:xfrm>
        <a:prstGeom prst="rect">
          <a:avLst/>
        </a:prstGeom>
        <a:noFill/>
      </xdr:spPr>
      <xdr:txBody>
        <a:bodyPr wrap="square" lIns="91440" tIns="45720" rIns="91440" bIns="45720">
          <a:spAutoFit/>
        </a:bodyPr>
        <a:lstStyle/>
        <a:p>
          <a:pPr algn="ctr"/>
          <a:r>
            <a:rPr lang="en-US" altLang="ja-JP" sz="700" b="0" cap="none" spc="0">
              <a:ln w="0"/>
              <a:solidFill>
                <a:schemeClr val="tx1"/>
              </a:solidFill>
              <a:effectLst>
                <a:outerShdw dist="19050" dir="2700000" algn="tl" rotWithShape="0">
                  <a:schemeClr val="dk1">
                    <a:alpha val="0"/>
                  </a:schemeClr>
                </a:outerShdw>
              </a:effectLst>
              <a:latin typeface="+mj-ea"/>
              <a:ea typeface="+mj-ea"/>
            </a:rPr>
            <a:t>※</a:t>
          </a:r>
          <a:endParaRPr lang="ja-JP" altLang="en-US" sz="700" b="0" cap="none" spc="0">
            <a:ln w="0"/>
            <a:solidFill>
              <a:schemeClr val="tx1"/>
            </a:solidFill>
            <a:effectLst>
              <a:outerShdw dist="19050" dir="2700000" algn="tl" rotWithShape="0">
                <a:schemeClr val="dk1">
                  <a:alpha val="0"/>
                </a:schemeClr>
              </a:outerShdw>
            </a:effectLst>
            <a:latin typeface="+mj-ea"/>
            <a:ea typeface="+mj-ea"/>
          </a:endParaRP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108857</xdr:colOff>
      <xdr:row>60</xdr:row>
      <xdr:rowOff>124974</xdr:rowOff>
    </xdr:from>
    <xdr:to>
      <xdr:col>4</xdr:col>
      <xdr:colOff>517071</xdr:colOff>
      <xdr:row>68</xdr:row>
      <xdr:rowOff>33171</xdr:rowOff>
    </xdr:to>
    <xdr:pic>
      <xdr:nvPicPr>
        <xdr:cNvPr id="2" name="図 1">
          <a:extLst>
            <a:ext uri="{FF2B5EF4-FFF2-40B4-BE49-F238E27FC236}">
              <a16:creationId xmlns:a16="http://schemas.microsoft.com/office/drawing/2014/main" id="{A3FA5F37-6084-4360-B849-118BFA7F34F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857" y="13895403"/>
          <a:ext cx="3048000" cy="151383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29</xdr:row>
      <xdr:rowOff>206375</xdr:rowOff>
    </xdr:from>
    <xdr:to>
      <xdr:col>9</xdr:col>
      <xdr:colOff>123825</xdr:colOff>
      <xdr:row>70</xdr:row>
      <xdr:rowOff>92075</xdr:rowOff>
    </xdr:to>
    <xdr:graphicFrame macro="">
      <xdr:nvGraphicFramePr>
        <xdr:cNvPr id="3" name="グラフ 2">
          <a:extLst>
            <a:ext uri="{FF2B5EF4-FFF2-40B4-BE49-F238E27FC236}">
              <a16:creationId xmlns:a16="http://schemas.microsoft.com/office/drawing/2014/main" id="{2A41033A-B2CC-4285-86C6-41FF3F0A7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19050</xdr:colOff>
      <xdr:row>2</xdr:row>
      <xdr:rowOff>9525</xdr:rowOff>
    </xdr:from>
    <xdr:to>
      <xdr:col>2</xdr:col>
      <xdr:colOff>0</xdr:colOff>
      <xdr:row>4</xdr:row>
      <xdr:rowOff>0</xdr:rowOff>
    </xdr:to>
    <xdr:sp macro="" textlink="">
      <xdr:nvSpPr>
        <xdr:cNvPr id="2" name="Line 1">
          <a:extLst>
            <a:ext uri="{FF2B5EF4-FFF2-40B4-BE49-F238E27FC236}">
              <a16:creationId xmlns:a16="http://schemas.microsoft.com/office/drawing/2014/main" id="{73AAC5C4-9F68-4D7D-A213-C08891F4B4BC}"/>
            </a:ext>
          </a:extLst>
        </xdr:cNvPr>
        <xdr:cNvSpPr>
          <a:spLocks noChangeShapeType="1"/>
        </xdr:cNvSpPr>
      </xdr:nvSpPr>
      <xdr:spPr bwMode="auto">
        <a:xfrm>
          <a:off x="123825" y="581025"/>
          <a:ext cx="7524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xdr:row>
      <xdr:rowOff>9525</xdr:rowOff>
    </xdr:from>
    <xdr:to>
      <xdr:col>2</xdr:col>
      <xdr:colOff>0</xdr:colOff>
      <xdr:row>4</xdr:row>
      <xdr:rowOff>0</xdr:rowOff>
    </xdr:to>
    <xdr:sp macro="" textlink="">
      <xdr:nvSpPr>
        <xdr:cNvPr id="5" name="Line 1">
          <a:extLst>
            <a:ext uri="{FF2B5EF4-FFF2-40B4-BE49-F238E27FC236}">
              <a16:creationId xmlns:a16="http://schemas.microsoft.com/office/drawing/2014/main" id="{7EBE3811-8D7F-499B-9012-D665BCF044B9}"/>
            </a:ext>
          </a:extLst>
        </xdr:cNvPr>
        <xdr:cNvSpPr>
          <a:spLocks noChangeShapeType="1"/>
        </xdr:cNvSpPr>
      </xdr:nvSpPr>
      <xdr:spPr bwMode="auto">
        <a:xfrm>
          <a:off x="123825" y="581025"/>
          <a:ext cx="7524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33</xdr:row>
      <xdr:rowOff>9525</xdr:rowOff>
    </xdr:from>
    <xdr:to>
      <xdr:col>2</xdr:col>
      <xdr:colOff>0</xdr:colOff>
      <xdr:row>35</xdr:row>
      <xdr:rowOff>0</xdr:rowOff>
    </xdr:to>
    <xdr:sp macro="" textlink="">
      <xdr:nvSpPr>
        <xdr:cNvPr id="6" name="Line 4">
          <a:extLst>
            <a:ext uri="{FF2B5EF4-FFF2-40B4-BE49-F238E27FC236}">
              <a16:creationId xmlns:a16="http://schemas.microsoft.com/office/drawing/2014/main" id="{C057F909-FD41-4A83-A433-08D6D3677114}"/>
            </a:ext>
          </a:extLst>
        </xdr:cNvPr>
        <xdr:cNvSpPr>
          <a:spLocks noChangeShapeType="1"/>
        </xdr:cNvSpPr>
      </xdr:nvSpPr>
      <xdr:spPr bwMode="auto">
        <a:xfrm>
          <a:off x="123825" y="8048625"/>
          <a:ext cx="752475"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31</xdr:row>
      <xdr:rowOff>133350</xdr:rowOff>
    </xdr:from>
    <xdr:to>
      <xdr:col>11</xdr:col>
      <xdr:colOff>590550</xdr:colOff>
      <xdr:row>43</xdr:row>
      <xdr:rowOff>0</xdr:rowOff>
    </xdr:to>
    <xdr:graphicFrame macro="">
      <xdr:nvGraphicFramePr>
        <xdr:cNvPr id="7" name="グラフ 6">
          <a:extLst>
            <a:ext uri="{FF2B5EF4-FFF2-40B4-BE49-F238E27FC236}">
              <a16:creationId xmlns:a16="http://schemas.microsoft.com/office/drawing/2014/main" id="{48A3C9B2-78DF-4199-A9FF-2E41437572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 Box 1">
          <a:extLst>
            <a:ext uri="{FF2B5EF4-FFF2-40B4-BE49-F238E27FC236}">
              <a16:creationId xmlns:a16="http://schemas.microsoft.com/office/drawing/2014/main" id="{F9329F97-041B-45E2-87F2-D7666AC1167B}"/>
            </a:ext>
          </a:extLst>
        </xdr:cNvPr>
        <xdr:cNvSpPr txBox="1">
          <a:spLocks noChangeArrowheads="1"/>
        </xdr:cNvSpPr>
      </xdr:nvSpPr>
      <xdr:spPr bwMode="auto">
        <a:xfrm>
          <a:off x="0" y="0"/>
          <a:ext cx="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用途地域</a:t>
          </a: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 Box 2">
          <a:extLst>
            <a:ext uri="{FF2B5EF4-FFF2-40B4-BE49-F238E27FC236}">
              <a16:creationId xmlns:a16="http://schemas.microsoft.com/office/drawing/2014/main" id="{D810EDF2-958F-41D7-8A5C-CFDE05201819}"/>
            </a:ext>
          </a:extLst>
        </xdr:cNvPr>
        <xdr:cNvSpPr txBox="1">
          <a:spLocks noChangeArrowheads="1"/>
        </xdr:cNvSpPr>
      </xdr:nvSpPr>
      <xdr:spPr bwMode="auto">
        <a:xfrm>
          <a:off x="0" y="0"/>
          <a:ext cx="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地区名</a:t>
          </a:r>
        </a:p>
      </xdr:txBody>
    </xdr:sp>
    <xdr:clientData/>
  </xdr:twoCellAnchor>
  <xdr:twoCellAnchor>
    <xdr:from>
      <xdr:col>2</xdr:col>
      <xdr:colOff>733425</xdr:colOff>
      <xdr:row>0</xdr:row>
      <xdr:rowOff>0</xdr:rowOff>
    </xdr:from>
    <xdr:to>
      <xdr:col>2</xdr:col>
      <xdr:colOff>552450</xdr:colOff>
      <xdr:row>0</xdr:row>
      <xdr:rowOff>0</xdr:rowOff>
    </xdr:to>
    <xdr:sp macro="" textlink="">
      <xdr:nvSpPr>
        <xdr:cNvPr id="4" name="Text Box 3">
          <a:extLst>
            <a:ext uri="{FF2B5EF4-FFF2-40B4-BE49-F238E27FC236}">
              <a16:creationId xmlns:a16="http://schemas.microsoft.com/office/drawing/2014/main" id="{309274E1-A6FA-4C1C-BE25-6677067427C9}"/>
            </a:ext>
          </a:extLst>
        </xdr:cNvPr>
        <xdr:cNvSpPr txBox="1">
          <a:spLocks noChangeArrowheads="1"/>
        </xdr:cNvSpPr>
      </xdr:nvSpPr>
      <xdr:spPr bwMode="auto">
        <a:xfrm>
          <a:off x="2914650" y="0"/>
          <a:ext cx="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用途地域</a:t>
          </a:r>
        </a:p>
      </xdr:txBody>
    </xdr:sp>
    <xdr:clientData/>
  </xdr:twoCellAnchor>
  <xdr:twoCellAnchor>
    <xdr:from>
      <xdr:col>1</xdr:col>
      <xdr:colOff>171450</xdr:colOff>
      <xdr:row>0</xdr:row>
      <xdr:rowOff>0</xdr:rowOff>
    </xdr:from>
    <xdr:to>
      <xdr:col>2</xdr:col>
      <xdr:colOff>628650</xdr:colOff>
      <xdr:row>0</xdr:row>
      <xdr:rowOff>0</xdr:rowOff>
    </xdr:to>
    <xdr:sp macro="" textlink="">
      <xdr:nvSpPr>
        <xdr:cNvPr id="5" name="Text Box 4">
          <a:extLst>
            <a:ext uri="{FF2B5EF4-FFF2-40B4-BE49-F238E27FC236}">
              <a16:creationId xmlns:a16="http://schemas.microsoft.com/office/drawing/2014/main" id="{12326698-CDBD-4732-A709-EFF19BBDB817}"/>
            </a:ext>
          </a:extLst>
        </xdr:cNvPr>
        <xdr:cNvSpPr txBox="1">
          <a:spLocks noChangeArrowheads="1"/>
        </xdr:cNvSpPr>
      </xdr:nvSpPr>
      <xdr:spPr bwMode="auto">
        <a:xfrm>
          <a:off x="523875" y="0"/>
          <a:ext cx="2362200"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丸ｺﾞｼｯｸM-PRO"/>
              <a:ea typeface="HG丸ｺﾞｼｯｸM-PRO"/>
            </a:rPr>
            <a:t>地区名</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72783</xdr:colOff>
      <xdr:row>26</xdr:row>
      <xdr:rowOff>48163</xdr:rowOff>
    </xdr:from>
    <xdr:to>
      <xdr:col>7</xdr:col>
      <xdr:colOff>593065</xdr:colOff>
      <xdr:row>47</xdr:row>
      <xdr:rowOff>125802</xdr:rowOff>
    </xdr:to>
    <xdr:graphicFrame macro="">
      <xdr:nvGraphicFramePr>
        <xdr:cNvPr id="3" name="グラフ 2">
          <a:extLst>
            <a:ext uri="{FF2B5EF4-FFF2-40B4-BE49-F238E27FC236}">
              <a16:creationId xmlns:a16="http://schemas.microsoft.com/office/drawing/2014/main" id="{B256D032-5725-4050-9332-9A8ABC0E63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39687</xdr:colOff>
      <xdr:row>32</xdr:row>
      <xdr:rowOff>38894</xdr:rowOff>
    </xdr:from>
    <xdr:to>
      <xdr:col>12</xdr:col>
      <xdr:colOff>658811</xdr:colOff>
      <xdr:row>60</xdr:row>
      <xdr:rowOff>83344</xdr:rowOff>
    </xdr:to>
    <xdr:graphicFrame macro="">
      <xdr:nvGraphicFramePr>
        <xdr:cNvPr id="3" name="グラフ 2">
          <a:extLst>
            <a:ext uri="{FF2B5EF4-FFF2-40B4-BE49-F238E27FC236}">
              <a16:creationId xmlns:a16="http://schemas.microsoft.com/office/drawing/2014/main" id="{EBD6734D-A9C9-4C84-9AE0-904666FAA2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0.44696</cdr:x>
      <cdr:y>0.40873</cdr:y>
    </cdr:from>
    <cdr:to>
      <cdr:x>0.55304</cdr:x>
      <cdr:y>0.59127</cdr:y>
    </cdr:to>
    <cdr:sp macro="" textlink="">
      <cdr:nvSpPr>
        <cdr:cNvPr id="2" name="テキスト ボックス 1">
          <a:extLst xmlns:a="http://schemas.openxmlformats.org/drawingml/2006/main">
            <a:ext uri="{FF2B5EF4-FFF2-40B4-BE49-F238E27FC236}">
              <a16:creationId xmlns:a16="http://schemas.microsoft.com/office/drawing/2014/main" id="{39BD5D8B-6465-4DA7-8C87-1BD9C2CF4EA0}"/>
            </a:ext>
          </a:extLst>
        </cdr:cNvPr>
        <cdr:cNvSpPr txBox="1"/>
      </cdr:nvSpPr>
      <cdr:spPr>
        <a:xfrm xmlns:a="http://schemas.openxmlformats.org/drawingml/2006/main">
          <a:off x="3852862" y="2047478"/>
          <a:ext cx="914400" cy="9144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0.89392</cdr:x>
      <cdr:y>0.02789</cdr:y>
    </cdr:from>
    <cdr:to>
      <cdr:x>1</cdr:x>
      <cdr:y>0.08493</cdr:y>
    </cdr:to>
    <cdr:sp macro="" textlink="">
      <cdr:nvSpPr>
        <cdr:cNvPr id="3" name="テキスト ボックス 2">
          <a:extLst xmlns:a="http://schemas.openxmlformats.org/drawingml/2006/main">
            <a:ext uri="{FF2B5EF4-FFF2-40B4-BE49-F238E27FC236}">
              <a16:creationId xmlns:a16="http://schemas.microsoft.com/office/drawing/2014/main" id="{70C4358F-D01F-4797-B91B-C176ED8A3CC2}"/>
            </a:ext>
          </a:extLst>
        </cdr:cNvPr>
        <cdr:cNvSpPr txBox="1"/>
      </cdr:nvSpPr>
      <cdr:spPr>
        <a:xfrm xmlns:a="http://schemas.openxmlformats.org/drawingml/2006/main">
          <a:off x="7705724" y="139700"/>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ja-JP" altLang="en-US" sz="1100"/>
            <a:t>件</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3</xdr:row>
      <xdr:rowOff>209550</xdr:rowOff>
    </xdr:to>
    <xdr:sp macro="" textlink="">
      <xdr:nvSpPr>
        <xdr:cNvPr id="2" name="Line 1">
          <a:extLst>
            <a:ext uri="{FF2B5EF4-FFF2-40B4-BE49-F238E27FC236}">
              <a16:creationId xmlns:a16="http://schemas.microsoft.com/office/drawing/2014/main" id="{B2F231B3-2A39-4B9E-9237-7D8C52E1856E}"/>
            </a:ext>
          </a:extLst>
        </xdr:cNvPr>
        <xdr:cNvSpPr>
          <a:spLocks noChangeShapeType="1"/>
        </xdr:cNvSpPr>
      </xdr:nvSpPr>
      <xdr:spPr bwMode="auto">
        <a:xfrm flipH="1" flipV="1">
          <a:off x="0" y="342900"/>
          <a:ext cx="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101600</xdr:colOff>
      <xdr:row>36</xdr:row>
      <xdr:rowOff>225425</xdr:rowOff>
    </xdr:from>
    <xdr:to>
      <xdr:col>13</xdr:col>
      <xdr:colOff>12700</xdr:colOff>
      <xdr:row>65</xdr:row>
      <xdr:rowOff>114300</xdr:rowOff>
    </xdr:to>
    <xdr:graphicFrame macro="">
      <xdr:nvGraphicFramePr>
        <xdr:cNvPr id="3" name="Chart 6">
          <a:extLst>
            <a:ext uri="{FF2B5EF4-FFF2-40B4-BE49-F238E27FC236}">
              <a16:creationId xmlns:a16="http://schemas.microsoft.com/office/drawing/2014/main" id="{D32CC356-C668-411B-876A-D1F044C2C6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9525</xdr:colOff>
      <xdr:row>1</xdr:row>
      <xdr:rowOff>219075</xdr:rowOff>
    </xdr:from>
    <xdr:to>
      <xdr:col>0</xdr:col>
      <xdr:colOff>857250</xdr:colOff>
      <xdr:row>3</xdr:row>
      <xdr:rowOff>495300</xdr:rowOff>
    </xdr:to>
    <xdr:sp macro="" textlink="">
      <xdr:nvSpPr>
        <xdr:cNvPr id="2" name="Line 7">
          <a:extLst>
            <a:ext uri="{FF2B5EF4-FFF2-40B4-BE49-F238E27FC236}">
              <a16:creationId xmlns:a16="http://schemas.microsoft.com/office/drawing/2014/main" id="{8412D3E2-B7DA-4757-9C96-0E3EA7FAD265}"/>
            </a:ext>
          </a:extLst>
        </xdr:cNvPr>
        <xdr:cNvSpPr>
          <a:spLocks noChangeShapeType="1"/>
        </xdr:cNvSpPr>
      </xdr:nvSpPr>
      <xdr:spPr bwMode="auto">
        <a:xfrm>
          <a:off x="9525" y="457200"/>
          <a:ext cx="847725" cy="733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0</xdr:rowOff>
    </xdr:from>
    <xdr:to>
      <xdr:col>0</xdr:col>
      <xdr:colOff>866775</xdr:colOff>
      <xdr:row>3</xdr:row>
      <xdr:rowOff>504825</xdr:rowOff>
    </xdr:to>
    <xdr:sp macro="" textlink="">
      <xdr:nvSpPr>
        <xdr:cNvPr id="3" name="Line 8">
          <a:extLst>
            <a:ext uri="{FF2B5EF4-FFF2-40B4-BE49-F238E27FC236}">
              <a16:creationId xmlns:a16="http://schemas.microsoft.com/office/drawing/2014/main" id="{4A0952F9-804D-4EC2-BF92-08469A0F846F}"/>
            </a:ext>
          </a:extLst>
        </xdr:cNvPr>
        <xdr:cNvSpPr>
          <a:spLocks noChangeShapeType="1"/>
        </xdr:cNvSpPr>
      </xdr:nvSpPr>
      <xdr:spPr bwMode="auto">
        <a:xfrm>
          <a:off x="19050" y="466725"/>
          <a:ext cx="847725" cy="733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219075</xdr:rowOff>
    </xdr:from>
    <xdr:to>
      <xdr:col>0</xdr:col>
      <xdr:colOff>857250</xdr:colOff>
      <xdr:row>3</xdr:row>
      <xdr:rowOff>495300</xdr:rowOff>
    </xdr:to>
    <xdr:sp macro="" textlink="">
      <xdr:nvSpPr>
        <xdr:cNvPr id="7" name="Line 7">
          <a:extLst>
            <a:ext uri="{FF2B5EF4-FFF2-40B4-BE49-F238E27FC236}">
              <a16:creationId xmlns:a16="http://schemas.microsoft.com/office/drawing/2014/main" id="{A733C138-FBA5-4BA3-849B-8F2C4BC275D0}"/>
            </a:ext>
          </a:extLst>
        </xdr:cNvPr>
        <xdr:cNvSpPr>
          <a:spLocks noChangeShapeType="1"/>
        </xdr:cNvSpPr>
      </xdr:nvSpPr>
      <xdr:spPr bwMode="auto">
        <a:xfrm>
          <a:off x="9525" y="457200"/>
          <a:ext cx="847725" cy="733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0</xdr:rowOff>
    </xdr:from>
    <xdr:to>
      <xdr:col>0</xdr:col>
      <xdr:colOff>866775</xdr:colOff>
      <xdr:row>3</xdr:row>
      <xdr:rowOff>504825</xdr:rowOff>
    </xdr:to>
    <xdr:sp macro="" textlink="">
      <xdr:nvSpPr>
        <xdr:cNvPr id="8" name="Line 8">
          <a:extLst>
            <a:ext uri="{FF2B5EF4-FFF2-40B4-BE49-F238E27FC236}">
              <a16:creationId xmlns:a16="http://schemas.microsoft.com/office/drawing/2014/main" id="{04825E85-E670-4A44-B874-E87046D1D1E5}"/>
            </a:ext>
          </a:extLst>
        </xdr:cNvPr>
        <xdr:cNvSpPr>
          <a:spLocks noChangeShapeType="1"/>
        </xdr:cNvSpPr>
      </xdr:nvSpPr>
      <xdr:spPr bwMode="auto">
        <a:xfrm>
          <a:off x="19050" y="466725"/>
          <a:ext cx="847725" cy="733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34</xdr:row>
      <xdr:rowOff>219075</xdr:rowOff>
    </xdr:from>
    <xdr:to>
      <xdr:col>0</xdr:col>
      <xdr:colOff>857250</xdr:colOff>
      <xdr:row>36</xdr:row>
      <xdr:rowOff>333375</xdr:rowOff>
    </xdr:to>
    <xdr:sp macro="" textlink="">
      <xdr:nvSpPr>
        <xdr:cNvPr id="9" name="Line 9">
          <a:extLst>
            <a:ext uri="{FF2B5EF4-FFF2-40B4-BE49-F238E27FC236}">
              <a16:creationId xmlns:a16="http://schemas.microsoft.com/office/drawing/2014/main" id="{93CBA26A-C7B5-4F29-B789-E30D96375B87}"/>
            </a:ext>
          </a:extLst>
        </xdr:cNvPr>
        <xdr:cNvSpPr>
          <a:spLocks noChangeShapeType="1"/>
        </xdr:cNvSpPr>
      </xdr:nvSpPr>
      <xdr:spPr bwMode="auto">
        <a:xfrm>
          <a:off x="9525" y="6534150"/>
          <a:ext cx="8477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34</xdr:row>
      <xdr:rowOff>219075</xdr:rowOff>
    </xdr:from>
    <xdr:to>
      <xdr:col>0</xdr:col>
      <xdr:colOff>857250</xdr:colOff>
      <xdr:row>36</xdr:row>
      <xdr:rowOff>333375</xdr:rowOff>
    </xdr:to>
    <xdr:sp macro="" textlink="">
      <xdr:nvSpPr>
        <xdr:cNvPr id="10" name="Line 10">
          <a:extLst>
            <a:ext uri="{FF2B5EF4-FFF2-40B4-BE49-F238E27FC236}">
              <a16:creationId xmlns:a16="http://schemas.microsoft.com/office/drawing/2014/main" id="{EA485B1B-358B-41BE-8AFE-DA5F623561C5}"/>
            </a:ext>
          </a:extLst>
        </xdr:cNvPr>
        <xdr:cNvSpPr>
          <a:spLocks noChangeShapeType="1"/>
        </xdr:cNvSpPr>
      </xdr:nvSpPr>
      <xdr:spPr bwMode="auto">
        <a:xfrm>
          <a:off x="9525" y="6534150"/>
          <a:ext cx="8477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8</xdr:col>
      <xdr:colOff>85726</xdr:colOff>
      <xdr:row>36</xdr:row>
      <xdr:rowOff>238125</xdr:rowOff>
    </xdr:from>
    <xdr:ext cx="1800224" cy="1759456"/>
    <xdr:sp macro="" textlink="">
      <xdr:nvSpPr>
        <xdr:cNvPr id="11" name="テキスト ボックス 10">
          <a:extLst>
            <a:ext uri="{FF2B5EF4-FFF2-40B4-BE49-F238E27FC236}">
              <a16:creationId xmlns:a16="http://schemas.microsoft.com/office/drawing/2014/main" id="{C48A9A73-313F-4F4A-A0C1-12A99F823466}"/>
            </a:ext>
          </a:extLst>
        </xdr:cNvPr>
        <xdr:cNvSpPr txBox="1"/>
      </xdr:nvSpPr>
      <xdr:spPr>
        <a:xfrm>
          <a:off x="5791201" y="6943725"/>
          <a:ext cx="1800224" cy="1759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a:latin typeface="ＭＳ Ｐゴシック" panose="020B0600070205080204" pitchFamily="50" charset="-128"/>
              <a:ea typeface="ＭＳ Ｐゴシック" panose="020B0600070205080204" pitchFamily="50" charset="-128"/>
            </a:rPr>
            <a:t>※1</a:t>
          </a:r>
          <a:r>
            <a:rPr kumimoji="1" lang="ja-JP" altLang="en-US" sz="1000">
              <a:latin typeface="ＭＳ Ｐゴシック" panose="020B0600070205080204" pitchFamily="50" charset="-128"/>
              <a:ea typeface="ＭＳ Ｐゴシック" panose="020B0600070205080204" pitchFamily="50" charset="-128"/>
            </a:rPr>
            <a:t>　計画給水人口</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事業計画上の給水を行う人口</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２　現在給水人口</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実際に給水を行っている常時居住の人口（世帯数）</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３　普及率</a:t>
          </a:r>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行政区域内総人口に対する現在給水人口の割合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19050</xdr:colOff>
      <xdr:row>1</xdr:row>
      <xdr:rowOff>19050</xdr:rowOff>
    </xdr:from>
    <xdr:to>
      <xdr:col>0</xdr:col>
      <xdr:colOff>1047750</xdr:colOff>
      <xdr:row>2</xdr:row>
      <xdr:rowOff>219075</xdr:rowOff>
    </xdr:to>
    <xdr:sp macro="" textlink="">
      <xdr:nvSpPr>
        <xdr:cNvPr id="2" name="Line 3">
          <a:extLst>
            <a:ext uri="{FF2B5EF4-FFF2-40B4-BE49-F238E27FC236}">
              <a16:creationId xmlns:a16="http://schemas.microsoft.com/office/drawing/2014/main" id="{60735D31-6D46-420D-8B58-79B63C11630F}"/>
            </a:ext>
          </a:extLst>
        </xdr:cNvPr>
        <xdr:cNvSpPr>
          <a:spLocks noChangeShapeType="1"/>
        </xdr:cNvSpPr>
      </xdr:nvSpPr>
      <xdr:spPr bwMode="auto">
        <a:xfrm>
          <a:off x="19050" y="247650"/>
          <a:ext cx="86677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1047750</xdr:colOff>
      <xdr:row>2</xdr:row>
      <xdr:rowOff>219075</xdr:rowOff>
    </xdr:to>
    <xdr:sp macro="" textlink="">
      <xdr:nvSpPr>
        <xdr:cNvPr id="4" name="Line 3">
          <a:extLst>
            <a:ext uri="{FF2B5EF4-FFF2-40B4-BE49-F238E27FC236}">
              <a16:creationId xmlns:a16="http://schemas.microsoft.com/office/drawing/2014/main" id="{173E15EB-6C73-4AAC-9202-595241B84837}"/>
            </a:ext>
          </a:extLst>
        </xdr:cNvPr>
        <xdr:cNvSpPr>
          <a:spLocks noChangeShapeType="1"/>
        </xdr:cNvSpPr>
      </xdr:nvSpPr>
      <xdr:spPr bwMode="auto">
        <a:xfrm>
          <a:off x="19050" y="314325"/>
          <a:ext cx="86677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33619</xdr:colOff>
      <xdr:row>34</xdr:row>
      <xdr:rowOff>44824</xdr:rowOff>
    </xdr:from>
    <xdr:to>
      <xdr:col>8</xdr:col>
      <xdr:colOff>605119</xdr:colOff>
      <xdr:row>46</xdr:row>
      <xdr:rowOff>100853</xdr:rowOff>
    </xdr:to>
    <xdr:graphicFrame macro="">
      <xdr:nvGraphicFramePr>
        <xdr:cNvPr id="5" name="グラフ 4">
          <a:extLst>
            <a:ext uri="{FF2B5EF4-FFF2-40B4-BE49-F238E27FC236}">
              <a16:creationId xmlns:a16="http://schemas.microsoft.com/office/drawing/2014/main" id="{5529DD78-F1FF-4204-9625-F73B8F7B5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9525</xdr:colOff>
      <xdr:row>4</xdr:row>
      <xdr:rowOff>0</xdr:rowOff>
    </xdr:to>
    <xdr:sp macro="" textlink="">
      <xdr:nvSpPr>
        <xdr:cNvPr id="2" name="Line 1025">
          <a:extLst>
            <a:ext uri="{FF2B5EF4-FFF2-40B4-BE49-F238E27FC236}">
              <a16:creationId xmlns:a16="http://schemas.microsoft.com/office/drawing/2014/main" id="{896086A2-2AAD-448B-9DDD-5312EF5B3DF7}"/>
            </a:ext>
          </a:extLst>
        </xdr:cNvPr>
        <xdr:cNvSpPr>
          <a:spLocks noChangeShapeType="1"/>
        </xdr:cNvSpPr>
      </xdr:nvSpPr>
      <xdr:spPr bwMode="auto">
        <a:xfrm>
          <a:off x="9525" y="457200"/>
          <a:ext cx="1266825" cy="619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1</xdr:col>
      <xdr:colOff>9525</xdr:colOff>
      <xdr:row>4</xdr:row>
      <xdr:rowOff>0</xdr:rowOff>
    </xdr:to>
    <xdr:sp macro="" textlink="">
      <xdr:nvSpPr>
        <xdr:cNvPr id="4" name="Line 1025">
          <a:extLst>
            <a:ext uri="{FF2B5EF4-FFF2-40B4-BE49-F238E27FC236}">
              <a16:creationId xmlns:a16="http://schemas.microsoft.com/office/drawing/2014/main" id="{2262F202-8CEF-4372-9657-489DA69895C4}"/>
            </a:ext>
          </a:extLst>
        </xdr:cNvPr>
        <xdr:cNvSpPr>
          <a:spLocks noChangeShapeType="1"/>
        </xdr:cNvSpPr>
      </xdr:nvSpPr>
      <xdr:spPr bwMode="auto">
        <a:xfrm>
          <a:off x="9525" y="457200"/>
          <a:ext cx="1266825" cy="619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137681</xdr:rowOff>
    </xdr:from>
    <xdr:to>
      <xdr:col>4</xdr:col>
      <xdr:colOff>1222374</xdr:colOff>
      <xdr:row>54</xdr:row>
      <xdr:rowOff>8661</xdr:rowOff>
    </xdr:to>
    <xdr:graphicFrame macro="">
      <xdr:nvGraphicFramePr>
        <xdr:cNvPr id="5" name="Chart 1026">
          <a:extLst>
            <a:ext uri="{FF2B5EF4-FFF2-40B4-BE49-F238E27FC236}">
              <a16:creationId xmlns:a16="http://schemas.microsoft.com/office/drawing/2014/main" id="{21B346BB-1612-4E70-B1F5-A6DA0D1B9B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0.92393</cdr:x>
      <cdr:y>0.0564</cdr:y>
    </cdr:from>
    <cdr:to>
      <cdr:x>0.99173</cdr:x>
      <cdr:y>0.11691</cdr:y>
    </cdr:to>
    <cdr:sp macro="" textlink="">
      <cdr:nvSpPr>
        <cdr:cNvPr id="2" name="テキスト ボックス 1">
          <a:extLst xmlns:a="http://schemas.openxmlformats.org/drawingml/2006/main">
            <a:ext uri="{FF2B5EF4-FFF2-40B4-BE49-F238E27FC236}">
              <a16:creationId xmlns:a16="http://schemas.microsoft.com/office/drawing/2014/main" id="{A2B091FF-EA5A-4E98-9166-0D164E6224AD}"/>
            </a:ext>
          </a:extLst>
        </cdr:cNvPr>
        <cdr:cNvSpPr txBox="1"/>
      </cdr:nvSpPr>
      <cdr:spPr>
        <a:xfrm xmlns:a="http://schemas.openxmlformats.org/drawingml/2006/main">
          <a:off x="5801588" y="226001"/>
          <a:ext cx="425739" cy="24245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（人）</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19050</xdr:colOff>
      <xdr:row>2</xdr:row>
      <xdr:rowOff>9525</xdr:rowOff>
    </xdr:from>
    <xdr:to>
      <xdr:col>0</xdr:col>
      <xdr:colOff>809625</xdr:colOff>
      <xdr:row>3</xdr:row>
      <xdr:rowOff>219075</xdr:rowOff>
    </xdr:to>
    <xdr:sp macro="" textlink="">
      <xdr:nvSpPr>
        <xdr:cNvPr id="2" name="Line 1">
          <a:extLst>
            <a:ext uri="{FF2B5EF4-FFF2-40B4-BE49-F238E27FC236}">
              <a16:creationId xmlns:a16="http://schemas.microsoft.com/office/drawing/2014/main" id="{149EF808-5061-4299-A620-89A5DD95A231}"/>
            </a:ext>
          </a:extLst>
        </xdr:cNvPr>
        <xdr:cNvSpPr>
          <a:spLocks noChangeShapeType="1"/>
        </xdr:cNvSpPr>
      </xdr:nvSpPr>
      <xdr:spPr bwMode="auto">
        <a:xfrm>
          <a:off x="19050" y="428625"/>
          <a:ext cx="7905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9525</xdr:rowOff>
    </xdr:from>
    <xdr:to>
      <xdr:col>0</xdr:col>
      <xdr:colOff>809625</xdr:colOff>
      <xdr:row>3</xdr:row>
      <xdr:rowOff>219075</xdr:rowOff>
    </xdr:to>
    <xdr:sp macro="" textlink="">
      <xdr:nvSpPr>
        <xdr:cNvPr id="7" name="Line 1">
          <a:extLst>
            <a:ext uri="{FF2B5EF4-FFF2-40B4-BE49-F238E27FC236}">
              <a16:creationId xmlns:a16="http://schemas.microsoft.com/office/drawing/2014/main" id="{23144107-7716-4981-ACBD-E1B7A69EA826}"/>
            </a:ext>
          </a:extLst>
        </xdr:cNvPr>
        <xdr:cNvSpPr>
          <a:spLocks noChangeShapeType="1"/>
        </xdr:cNvSpPr>
      </xdr:nvSpPr>
      <xdr:spPr bwMode="auto">
        <a:xfrm>
          <a:off x="19050" y="428625"/>
          <a:ext cx="790575"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127000</xdr:colOff>
      <xdr:row>30</xdr:row>
      <xdr:rowOff>111415</xdr:rowOff>
    </xdr:from>
    <xdr:to>
      <xdr:col>11</xdr:col>
      <xdr:colOff>516659</xdr:colOff>
      <xdr:row>51</xdr:row>
      <xdr:rowOff>28864</xdr:rowOff>
    </xdr:to>
    <xdr:graphicFrame macro="">
      <xdr:nvGraphicFramePr>
        <xdr:cNvPr id="8" name="Chart 4">
          <a:extLst>
            <a:ext uri="{FF2B5EF4-FFF2-40B4-BE49-F238E27FC236}">
              <a16:creationId xmlns:a16="http://schemas.microsoft.com/office/drawing/2014/main" id="{5E45E94A-158E-4C7A-A73D-5055939B8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97631</xdr:colOff>
      <xdr:row>31</xdr:row>
      <xdr:rowOff>86013</xdr:rowOff>
    </xdr:from>
    <xdr:to>
      <xdr:col>17</xdr:col>
      <xdr:colOff>823913</xdr:colOff>
      <xdr:row>51</xdr:row>
      <xdr:rowOff>12121</xdr:rowOff>
    </xdr:to>
    <xdr:graphicFrame macro="">
      <xdr:nvGraphicFramePr>
        <xdr:cNvPr id="9" name="グラフ 4">
          <a:extLst>
            <a:ext uri="{FF2B5EF4-FFF2-40B4-BE49-F238E27FC236}">
              <a16:creationId xmlns:a16="http://schemas.microsoft.com/office/drawing/2014/main" id="{F0AC3834-7310-4A9B-9758-5BA0B543D4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190499</xdr:colOff>
      <xdr:row>24</xdr:row>
      <xdr:rowOff>225025</xdr:rowOff>
    </xdr:from>
    <xdr:to>
      <xdr:col>17</xdr:col>
      <xdr:colOff>692728</xdr:colOff>
      <xdr:row>31</xdr:row>
      <xdr:rowOff>6066</xdr:rowOff>
    </xdr:to>
    <xdr:pic>
      <xdr:nvPicPr>
        <xdr:cNvPr id="10" name="Picture 1026">
          <a:extLst>
            <a:ext uri="{FF2B5EF4-FFF2-40B4-BE49-F238E27FC236}">
              <a16:creationId xmlns:a16="http://schemas.microsoft.com/office/drawing/2014/main" id="{8285EC69-7D3A-404D-82D4-D96C6F8D8451}"/>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0972799" y="5740000"/>
          <a:ext cx="1321379" cy="1381241"/>
        </a:xfrm>
        <a:prstGeom prst="rect">
          <a:avLst/>
        </a:prstGeom>
        <a:noFill/>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114299</xdr:colOff>
      <xdr:row>32</xdr:row>
      <xdr:rowOff>66675</xdr:rowOff>
    </xdr:from>
    <xdr:to>
      <xdr:col>17</xdr:col>
      <xdr:colOff>38099</xdr:colOff>
      <xdr:row>39</xdr:row>
      <xdr:rowOff>200025</xdr:rowOff>
    </xdr:to>
    <xdr:graphicFrame macro="">
      <xdr:nvGraphicFramePr>
        <xdr:cNvPr id="3" name="グラフ 2">
          <a:extLst>
            <a:ext uri="{FF2B5EF4-FFF2-40B4-BE49-F238E27FC236}">
              <a16:creationId xmlns:a16="http://schemas.microsoft.com/office/drawing/2014/main" id="{3B8ED933-EECB-42D6-A468-2C73F469A7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4</xdr:row>
      <xdr:rowOff>0</xdr:rowOff>
    </xdr:from>
    <xdr:to>
      <xdr:col>1</xdr:col>
      <xdr:colOff>9525</xdr:colOff>
      <xdr:row>6</xdr:row>
      <xdr:rowOff>0</xdr:rowOff>
    </xdr:to>
    <xdr:sp macro="" textlink="">
      <xdr:nvSpPr>
        <xdr:cNvPr id="2" name="Line 1">
          <a:extLst>
            <a:ext uri="{FF2B5EF4-FFF2-40B4-BE49-F238E27FC236}">
              <a16:creationId xmlns:a16="http://schemas.microsoft.com/office/drawing/2014/main" id="{3366DD67-185E-484B-853B-A9E08724F8B4}"/>
            </a:ext>
          </a:extLst>
        </xdr:cNvPr>
        <xdr:cNvSpPr>
          <a:spLocks noChangeShapeType="1"/>
        </xdr:cNvSpPr>
      </xdr:nvSpPr>
      <xdr:spPr bwMode="auto">
        <a:xfrm flipH="1" flipV="1">
          <a:off x="0" y="8382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xdr:col>
      <xdr:colOff>9525</xdr:colOff>
      <xdr:row>6</xdr:row>
      <xdr:rowOff>0</xdr:rowOff>
    </xdr:to>
    <xdr:sp macro="" textlink="">
      <xdr:nvSpPr>
        <xdr:cNvPr id="8" name="Line 1">
          <a:extLst>
            <a:ext uri="{FF2B5EF4-FFF2-40B4-BE49-F238E27FC236}">
              <a16:creationId xmlns:a16="http://schemas.microsoft.com/office/drawing/2014/main" id="{A35B899E-C8E4-420B-AF09-5738EBC4BE4E}"/>
            </a:ext>
          </a:extLst>
        </xdr:cNvPr>
        <xdr:cNvSpPr>
          <a:spLocks noChangeShapeType="1"/>
        </xdr:cNvSpPr>
      </xdr:nvSpPr>
      <xdr:spPr bwMode="auto">
        <a:xfrm flipH="1" flipV="1">
          <a:off x="0" y="8382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xdr:col>
      <xdr:colOff>9525</xdr:colOff>
      <xdr:row>6</xdr:row>
      <xdr:rowOff>0</xdr:rowOff>
    </xdr:to>
    <xdr:sp macro="" textlink="">
      <xdr:nvSpPr>
        <xdr:cNvPr id="26" name="Line 1">
          <a:extLst>
            <a:ext uri="{FF2B5EF4-FFF2-40B4-BE49-F238E27FC236}">
              <a16:creationId xmlns:a16="http://schemas.microsoft.com/office/drawing/2014/main" id="{0D41E8F8-A5A8-4E98-90B9-E27DFE76707D}"/>
            </a:ext>
          </a:extLst>
        </xdr:cNvPr>
        <xdr:cNvSpPr>
          <a:spLocks noChangeShapeType="1"/>
        </xdr:cNvSpPr>
      </xdr:nvSpPr>
      <xdr:spPr bwMode="auto">
        <a:xfrm flipH="1" flipV="1">
          <a:off x="0" y="8382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0</xdr:rowOff>
    </xdr:from>
    <xdr:to>
      <xdr:col>1</xdr:col>
      <xdr:colOff>9525</xdr:colOff>
      <xdr:row>19</xdr:row>
      <xdr:rowOff>0</xdr:rowOff>
    </xdr:to>
    <xdr:sp macro="" textlink="">
      <xdr:nvSpPr>
        <xdr:cNvPr id="27" name="Line 1">
          <a:extLst>
            <a:ext uri="{FF2B5EF4-FFF2-40B4-BE49-F238E27FC236}">
              <a16:creationId xmlns:a16="http://schemas.microsoft.com/office/drawing/2014/main" id="{A8303DE0-1140-407A-A4B4-2C3BFF963F4A}"/>
            </a:ext>
          </a:extLst>
        </xdr:cNvPr>
        <xdr:cNvSpPr>
          <a:spLocks noChangeShapeType="1"/>
        </xdr:cNvSpPr>
      </xdr:nvSpPr>
      <xdr:spPr bwMode="auto">
        <a:xfrm flipH="1" flipV="1">
          <a:off x="0" y="35623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1</xdr:col>
      <xdr:colOff>9525</xdr:colOff>
      <xdr:row>31</xdr:row>
      <xdr:rowOff>0</xdr:rowOff>
    </xdr:to>
    <xdr:sp macro="" textlink="">
      <xdr:nvSpPr>
        <xdr:cNvPr id="28" name="Line 1">
          <a:extLst>
            <a:ext uri="{FF2B5EF4-FFF2-40B4-BE49-F238E27FC236}">
              <a16:creationId xmlns:a16="http://schemas.microsoft.com/office/drawing/2014/main" id="{D57652A6-53D3-4D48-91E6-6F974C15FC8E}"/>
            </a:ext>
          </a:extLst>
        </xdr:cNvPr>
        <xdr:cNvSpPr>
          <a:spLocks noChangeShapeType="1"/>
        </xdr:cNvSpPr>
      </xdr:nvSpPr>
      <xdr:spPr bwMode="auto">
        <a:xfrm flipH="1" flipV="1">
          <a:off x="0" y="60769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0</xdr:rowOff>
    </xdr:from>
    <xdr:to>
      <xdr:col>1</xdr:col>
      <xdr:colOff>9525</xdr:colOff>
      <xdr:row>43</xdr:row>
      <xdr:rowOff>0</xdr:rowOff>
    </xdr:to>
    <xdr:sp macro="" textlink="">
      <xdr:nvSpPr>
        <xdr:cNvPr id="29" name="Line 1">
          <a:extLst>
            <a:ext uri="{FF2B5EF4-FFF2-40B4-BE49-F238E27FC236}">
              <a16:creationId xmlns:a16="http://schemas.microsoft.com/office/drawing/2014/main" id="{A342F180-0AB8-4889-8BB9-17130AAEDF21}"/>
            </a:ext>
          </a:extLst>
        </xdr:cNvPr>
        <xdr:cNvSpPr>
          <a:spLocks noChangeShapeType="1"/>
        </xdr:cNvSpPr>
      </xdr:nvSpPr>
      <xdr:spPr bwMode="auto">
        <a:xfrm flipH="1" flipV="1">
          <a:off x="0" y="85915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0</xdr:rowOff>
    </xdr:from>
    <xdr:to>
      <xdr:col>1</xdr:col>
      <xdr:colOff>9525</xdr:colOff>
      <xdr:row>6</xdr:row>
      <xdr:rowOff>0</xdr:rowOff>
    </xdr:to>
    <xdr:sp macro="" textlink="">
      <xdr:nvSpPr>
        <xdr:cNvPr id="30" name="Line 1">
          <a:extLst>
            <a:ext uri="{FF2B5EF4-FFF2-40B4-BE49-F238E27FC236}">
              <a16:creationId xmlns:a16="http://schemas.microsoft.com/office/drawing/2014/main" id="{287C9508-3015-413F-AAA6-0D87B73FE988}"/>
            </a:ext>
          </a:extLst>
        </xdr:cNvPr>
        <xdr:cNvSpPr>
          <a:spLocks noChangeShapeType="1"/>
        </xdr:cNvSpPr>
      </xdr:nvSpPr>
      <xdr:spPr bwMode="auto">
        <a:xfrm flipH="1" flipV="1">
          <a:off x="0" y="8382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29</xdr:row>
      <xdr:rowOff>0</xdr:rowOff>
    </xdr:from>
    <xdr:to>
      <xdr:col>1</xdr:col>
      <xdr:colOff>9525</xdr:colOff>
      <xdr:row>31</xdr:row>
      <xdr:rowOff>0</xdr:rowOff>
    </xdr:to>
    <xdr:sp macro="" textlink="">
      <xdr:nvSpPr>
        <xdr:cNvPr id="31" name="Line 1">
          <a:extLst>
            <a:ext uri="{FF2B5EF4-FFF2-40B4-BE49-F238E27FC236}">
              <a16:creationId xmlns:a16="http://schemas.microsoft.com/office/drawing/2014/main" id="{36BBD440-E72E-43F3-98FF-7E314F4CDD9B}"/>
            </a:ext>
          </a:extLst>
        </xdr:cNvPr>
        <xdr:cNvSpPr>
          <a:spLocks noChangeShapeType="1"/>
        </xdr:cNvSpPr>
      </xdr:nvSpPr>
      <xdr:spPr bwMode="auto">
        <a:xfrm flipH="1" flipV="1">
          <a:off x="0" y="60769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xdr:row>
      <xdr:rowOff>0</xdr:rowOff>
    </xdr:from>
    <xdr:to>
      <xdr:col>1</xdr:col>
      <xdr:colOff>9525</xdr:colOff>
      <xdr:row>19</xdr:row>
      <xdr:rowOff>0</xdr:rowOff>
    </xdr:to>
    <xdr:sp macro="" textlink="">
      <xdr:nvSpPr>
        <xdr:cNvPr id="32" name="Line 1">
          <a:extLst>
            <a:ext uri="{FF2B5EF4-FFF2-40B4-BE49-F238E27FC236}">
              <a16:creationId xmlns:a16="http://schemas.microsoft.com/office/drawing/2014/main" id="{F8C1989B-23B5-4480-9A72-FC0AF43E8D5E}"/>
            </a:ext>
          </a:extLst>
        </xdr:cNvPr>
        <xdr:cNvSpPr>
          <a:spLocks noChangeShapeType="1"/>
        </xdr:cNvSpPr>
      </xdr:nvSpPr>
      <xdr:spPr bwMode="auto">
        <a:xfrm flipH="1" flipV="1">
          <a:off x="0" y="35623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41</xdr:row>
      <xdr:rowOff>0</xdr:rowOff>
    </xdr:from>
    <xdr:to>
      <xdr:col>1</xdr:col>
      <xdr:colOff>9525</xdr:colOff>
      <xdr:row>43</xdr:row>
      <xdr:rowOff>0</xdr:rowOff>
    </xdr:to>
    <xdr:sp macro="" textlink="">
      <xdr:nvSpPr>
        <xdr:cNvPr id="33" name="Line 1">
          <a:extLst>
            <a:ext uri="{FF2B5EF4-FFF2-40B4-BE49-F238E27FC236}">
              <a16:creationId xmlns:a16="http://schemas.microsoft.com/office/drawing/2014/main" id="{DDF58841-9073-45EF-BB49-BCBF4E5F008A}"/>
            </a:ext>
          </a:extLst>
        </xdr:cNvPr>
        <xdr:cNvSpPr>
          <a:spLocks noChangeShapeType="1"/>
        </xdr:cNvSpPr>
      </xdr:nvSpPr>
      <xdr:spPr bwMode="auto">
        <a:xfrm flipH="1" flipV="1">
          <a:off x="0" y="85915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1</xdr:col>
      <xdr:colOff>9525</xdr:colOff>
      <xdr:row>55</xdr:row>
      <xdr:rowOff>0</xdr:rowOff>
    </xdr:to>
    <xdr:sp macro="" textlink="">
      <xdr:nvSpPr>
        <xdr:cNvPr id="34" name="Line 1">
          <a:extLst>
            <a:ext uri="{FF2B5EF4-FFF2-40B4-BE49-F238E27FC236}">
              <a16:creationId xmlns:a16="http://schemas.microsoft.com/office/drawing/2014/main" id="{86BCB598-8B01-4A60-A121-55A1BA70FF38}"/>
            </a:ext>
          </a:extLst>
        </xdr:cNvPr>
        <xdr:cNvSpPr>
          <a:spLocks noChangeShapeType="1"/>
        </xdr:cNvSpPr>
      </xdr:nvSpPr>
      <xdr:spPr bwMode="auto">
        <a:xfrm flipH="1" flipV="1">
          <a:off x="0" y="111061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1</xdr:col>
      <xdr:colOff>9525</xdr:colOff>
      <xdr:row>68</xdr:row>
      <xdr:rowOff>0</xdr:rowOff>
    </xdr:to>
    <xdr:sp macro="" textlink="">
      <xdr:nvSpPr>
        <xdr:cNvPr id="35" name="Line 1">
          <a:extLst>
            <a:ext uri="{FF2B5EF4-FFF2-40B4-BE49-F238E27FC236}">
              <a16:creationId xmlns:a16="http://schemas.microsoft.com/office/drawing/2014/main" id="{011F8160-9E7C-464D-A2A4-2951377F330D}"/>
            </a:ext>
          </a:extLst>
        </xdr:cNvPr>
        <xdr:cNvSpPr>
          <a:spLocks noChangeShapeType="1"/>
        </xdr:cNvSpPr>
      </xdr:nvSpPr>
      <xdr:spPr bwMode="auto">
        <a:xfrm flipH="1" flipV="1">
          <a:off x="0" y="138303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53</xdr:row>
      <xdr:rowOff>0</xdr:rowOff>
    </xdr:from>
    <xdr:to>
      <xdr:col>1</xdr:col>
      <xdr:colOff>9525</xdr:colOff>
      <xdr:row>55</xdr:row>
      <xdr:rowOff>0</xdr:rowOff>
    </xdr:to>
    <xdr:sp macro="" textlink="">
      <xdr:nvSpPr>
        <xdr:cNvPr id="36" name="Line 1">
          <a:extLst>
            <a:ext uri="{FF2B5EF4-FFF2-40B4-BE49-F238E27FC236}">
              <a16:creationId xmlns:a16="http://schemas.microsoft.com/office/drawing/2014/main" id="{AF3B19A1-4E81-4F61-9308-6A73016CCB26}"/>
            </a:ext>
          </a:extLst>
        </xdr:cNvPr>
        <xdr:cNvSpPr>
          <a:spLocks noChangeShapeType="1"/>
        </xdr:cNvSpPr>
      </xdr:nvSpPr>
      <xdr:spPr bwMode="auto">
        <a:xfrm flipH="1" flipV="1">
          <a:off x="0" y="1110615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66</xdr:row>
      <xdr:rowOff>0</xdr:rowOff>
    </xdr:from>
    <xdr:to>
      <xdr:col>1</xdr:col>
      <xdr:colOff>9525</xdr:colOff>
      <xdr:row>68</xdr:row>
      <xdr:rowOff>0</xdr:rowOff>
    </xdr:to>
    <xdr:sp macro="" textlink="">
      <xdr:nvSpPr>
        <xdr:cNvPr id="37" name="Line 1">
          <a:extLst>
            <a:ext uri="{FF2B5EF4-FFF2-40B4-BE49-F238E27FC236}">
              <a16:creationId xmlns:a16="http://schemas.microsoft.com/office/drawing/2014/main" id="{D050B4F7-72FB-4327-BF1C-00523D553706}"/>
            </a:ext>
          </a:extLst>
        </xdr:cNvPr>
        <xdr:cNvSpPr>
          <a:spLocks noChangeShapeType="1"/>
        </xdr:cNvSpPr>
      </xdr:nvSpPr>
      <xdr:spPr bwMode="auto">
        <a:xfrm flipH="1" flipV="1">
          <a:off x="0" y="138303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0</xdr:rowOff>
    </xdr:from>
    <xdr:to>
      <xdr:col>1</xdr:col>
      <xdr:colOff>9525</xdr:colOff>
      <xdr:row>80</xdr:row>
      <xdr:rowOff>0</xdr:rowOff>
    </xdr:to>
    <xdr:sp macro="" textlink="">
      <xdr:nvSpPr>
        <xdr:cNvPr id="38" name="Line 1">
          <a:extLst>
            <a:ext uri="{FF2B5EF4-FFF2-40B4-BE49-F238E27FC236}">
              <a16:creationId xmlns:a16="http://schemas.microsoft.com/office/drawing/2014/main" id="{7992A66E-842E-4633-920C-FCD967E4F990}"/>
            </a:ext>
          </a:extLst>
        </xdr:cNvPr>
        <xdr:cNvSpPr>
          <a:spLocks noChangeShapeType="1"/>
        </xdr:cNvSpPr>
      </xdr:nvSpPr>
      <xdr:spPr bwMode="auto">
        <a:xfrm flipH="1" flipV="1">
          <a:off x="0" y="163449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96</xdr:row>
      <xdr:rowOff>0</xdr:rowOff>
    </xdr:from>
    <xdr:to>
      <xdr:col>1</xdr:col>
      <xdr:colOff>9525</xdr:colOff>
      <xdr:row>98</xdr:row>
      <xdr:rowOff>0</xdr:rowOff>
    </xdr:to>
    <xdr:sp macro="" textlink="">
      <xdr:nvSpPr>
        <xdr:cNvPr id="39" name="Line 1">
          <a:extLst>
            <a:ext uri="{FF2B5EF4-FFF2-40B4-BE49-F238E27FC236}">
              <a16:creationId xmlns:a16="http://schemas.microsoft.com/office/drawing/2014/main" id="{CEA865AF-8BCC-442E-B72B-ACB8850E88F3}"/>
            </a:ext>
          </a:extLst>
        </xdr:cNvPr>
        <xdr:cNvSpPr>
          <a:spLocks noChangeShapeType="1"/>
        </xdr:cNvSpPr>
      </xdr:nvSpPr>
      <xdr:spPr bwMode="auto">
        <a:xfrm flipH="1" flipV="1">
          <a:off x="0" y="201168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78</xdr:row>
      <xdr:rowOff>0</xdr:rowOff>
    </xdr:from>
    <xdr:to>
      <xdr:col>1</xdr:col>
      <xdr:colOff>9525</xdr:colOff>
      <xdr:row>80</xdr:row>
      <xdr:rowOff>0</xdr:rowOff>
    </xdr:to>
    <xdr:sp macro="" textlink="">
      <xdr:nvSpPr>
        <xdr:cNvPr id="40" name="Line 1">
          <a:extLst>
            <a:ext uri="{FF2B5EF4-FFF2-40B4-BE49-F238E27FC236}">
              <a16:creationId xmlns:a16="http://schemas.microsoft.com/office/drawing/2014/main" id="{577C7C69-FB1B-4FCD-8614-F8FDA2168648}"/>
            </a:ext>
          </a:extLst>
        </xdr:cNvPr>
        <xdr:cNvSpPr>
          <a:spLocks noChangeShapeType="1"/>
        </xdr:cNvSpPr>
      </xdr:nvSpPr>
      <xdr:spPr bwMode="auto">
        <a:xfrm flipH="1" flipV="1">
          <a:off x="0" y="163449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96</xdr:row>
      <xdr:rowOff>0</xdr:rowOff>
    </xdr:from>
    <xdr:to>
      <xdr:col>1</xdr:col>
      <xdr:colOff>9525</xdr:colOff>
      <xdr:row>98</xdr:row>
      <xdr:rowOff>0</xdr:rowOff>
    </xdr:to>
    <xdr:sp macro="" textlink="">
      <xdr:nvSpPr>
        <xdr:cNvPr id="41" name="Line 1">
          <a:extLst>
            <a:ext uri="{FF2B5EF4-FFF2-40B4-BE49-F238E27FC236}">
              <a16:creationId xmlns:a16="http://schemas.microsoft.com/office/drawing/2014/main" id="{6285C520-FB45-43F8-8947-76AFE359F867}"/>
            </a:ext>
          </a:extLst>
        </xdr:cNvPr>
        <xdr:cNvSpPr>
          <a:spLocks noChangeShapeType="1"/>
        </xdr:cNvSpPr>
      </xdr:nvSpPr>
      <xdr:spPr bwMode="auto">
        <a:xfrm flipH="1" flipV="1">
          <a:off x="0" y="201168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108</xdr:row>
      <xdr:rowOff>0</xdr:rowOff>
    </xdr:from>
    <xdr:to>
      <xdr:col>1</xdr:col>
      <xdr:colOff>9525</xdr:colOff>
      <xdr:row>110</xdr:row>
      <xdr:rowOff>0</xdr:rowOff>
    </xdr:to>
    <xdr:sp macro="" textlink="">
      <xdr:nvSpPr>
        <xdr:cNvPr id="42" name="Line 1">
          <a:extLst>
            <a:ext uri="{FF2B5EF4-FFF2-40B4-BE49-F238E27FC236}">
              <a16:creationId xmlns:a16="http://schemas.microsoft.com/office/drawing/2014/main" id="{A124EEDC-DB09-48C8-A8A4-2EDF36A2A44D}"/>
            </a:ext>
          </a:extLst>
        </xdr:cNvPr>
        <xdr:cNvSpPr>
          <a:spLocks noChangeShapeType="1"/>
        </xdr:cNvSpPr>
      </xdr:nvSpPr>
      <xdr:spPr bwMode="auto">
        <a:xfrm flipH="1" flipV="1">
          <a:off x="0" y="226314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0</xdr:rowOff>
    </xdr:from>
    <xdr:to>
      <xdr:col>1</xdr:col>
      <xdr:colOff>9525</xdr:colOff>
      <xdr:row>124</xdr:row>
      <xdr:rowOff>0</xdr:rowOff>
    </xdr:to>
    <xdr:sp macro="" textlink="">
      <xdr:nvSpPr>
        <xdr:cNvPr id="43" name="Line 1">
          <a:extLst>
            <a:ext uri="{FF2B5EF4-FFF2-40B4-BE49-F238E27FC236}">
              <a16:creationId xmlns:a16="http://schemas.microsoft.com/office/drawing/2014/main" id="{77E11480-8A0E-4BB6-8A5F-163754686D42}"/>
            </a:ext>
          </a:extLst>
        </xdr:cNvPr>
        <xdr:cNvSpPr>
          <a:spLocks noChangeShapeType="1"/>
        </xdr:cNvSpPr>
      </xdr:nvSpPr>
      <xdr:spPr bwMode="auto">
        <a:xfrm flipH="1" flipV="1">
          <a:off x="0" y="255651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108</xdr:row>
      <xdr:rowOff>0</xdr:rowOff>
    </xdr:from>
    <xdr:to>
      <xdr:col>1</xdr:col>
      <xdr:colOff>9525</xdr:colOff>
      <xdr:row>110</xdr:row>
      <xdr:rowOff>0</xdr:rowOff>
    </xdr:to>
    <xdr:sp macro="" textlink="">
      <xdr:nvSpPr>
        <xdr:cNvPr id="44" name="Line 1">
          <a:extLst>
            <a:ext uri="{FF2B5EF4-FFF2-40B4-BE49-F238E27FC236}">
              <a16:creationId xmlns:a16="http://schemas.microsoft.com/office/drawing/2014/main" id="{3A648825-C3A6-4EEC-A558-9C81D532051A}"/>
            </a:ext>
          </a:extLst>
        </xdr:cNvPr>
        <xdr:cNvSpPr>
          <a:spLocks noChangeShapeType="1"/>
        </xdr:cNvSpPr>
      </xdr:nvSpPr>
      <xdr:spPr bwMode="auto">
        <a:xfrm flipH="1" flipV="1">
          <a:off x="0" y="226314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122</xdr:row>
      <xdr:rowOff>0</xdr:rowOff>
    </xdr:from>
    <xdr:to>
      <xdr:col>1</xdr:col>
      <xdr:colOff>9525</xdr:colOff>
      <xdr:row>124</xdr:row>
      <xdr:rowOff>0</xdr:rowOff>
    </xdr:to>
    <xdr:sp macro="" textlink="">
      <xdr:nvSpPr>
        <xdr:cNvPr id="45" name="Line 1">
          <a:extLst>
            <a:ext uri="{FF2B5EF4-FFF2-40B4-BE49-F238E27FC236}">
              <a16:creationId xmlns:a16="http://schemas.microsoft.com/office/drawing/2014/main" id="{3CC4157B-61A2-417C-BB0B-AA477081209A}"/>
            </a:ext>
          </a:extLst>
        </xdr:cNvPr>
        <xdr:cNvSpPr>
          <a:spLocks noChangeShapeType="1"/>
        </xdr:cNvSpPr>
      </xdr:nvSpPr>
      <xdr:spPr bwMode="auto">
        <a:xfrm flipH="1" flipV="1">
          <a:off x="0" y="255651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133</xdr:row>
      <xdr:rowOff>209549</xdr:rowOff>
    </xdr:from>
    <xdr:to>
      <xdr:col>1</xdr:col>
      <xdr:colOff>9526</xdr:colOff>
      <xdr:row>135</xdr:row>
      <xdr:rowOff>209549</xdr:rowOff>
    </xdr:to>
    <xdr:sp macro="" textlink="">
      <xdr:nvSpPr>
        <xdr:cNvPr id="46" name="Line 1">
          <a:extLst>
            <a:ext uri="{FF2B5EF4-FFF2-40B4-BE49-F238E27FC236}">
              <a16:creationId xmlns:a16="http://schemas.microsoft.com/office/drawing/2014/main" id="{55046EB8-BE9A-4994-AD67-C91D963D60C6}"/>
            </a:ext>
          </a:extLst>
        </xdr:cNvPr>
        <xdr:cNvSpPr>
          <a:spLocks noChangeShapeType="1"/>
        </xdr:cNvSpPr>
      </xdr:nvSpPr>
      <xdr:spPr bwMode="auto">
        <a:xfrm flipH="1" flipV="1">
          <a:off x="1" y="28079699"/>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134</xdr:row>
      <xdr:rowOff>0</xdr:rowOff>
    </xdr:from>
    <xdr:to>
      <xdr:col>1</xdr:col>
      <xdr:colOff>9525</xdr:colOff>
      <xdr:row>136</xdr:row>
      <xdr:rowOff>0</xdr:rowOff>
    </xdr:to>
    <xdr:sp macro="" textlink="">
      <xdr:nvSpPr>
        <xdr:cNvPr id="47" name="Line 1">
          <a:extLst>
            <a:ext uri="{FF2B5EF4-FFF2-40B4-BE49-F238E27FC236}">
              <a16:creationId xmlns:a16="http://schemas.microsoft.com/office/drawing/2014/main" id="{6DC30295-F14B-4A2F-9D77-9DC70C6CB7EF}"/>
            </a:ext>
          </a:extLst>
        </xdr:cNvPr>
        <xdr:cNvSpPr>
          <a:spLocks noChangeShapeType="1"/>
        </xdr:cNvSpPr>
      </xdr:nvSpPr>
      <xdr:spPr bwMode="auto">
        <a:xfrm flipH="1" flipV="1">
          <a:off x="0" y="280797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134</xdr:row>
      <xdr:rowOff>0</xdr:rowOff>
    </xdr:from>
    <xdr:to>
      <xdr:col>1</xdr:col>
      <xdr:colOff>9525</xdr:colOff>
      <xdr:row>136</xdr:row>
      <xdr:rowOff>0</xdr:rowOff>
    </xdr:to>
    <xdr:sp macro="" textlink="">
      <xdr:nvSpPr>
        <xdr:cNvPr id="48" name="Line 1">
          <a:extLst>
            <a:ext uri="{FF2B5EF4-FFF2-40B4-BE49-F238E27FC236}">
              <a16:creationId xmlns:a16="http://schemas.microsoft.com/office/drawing/2014/main" id="{EE072CF0-C1E1-4911-A66D-F68FC7A956CE}"/>
            </a:ext>
          </a:extLst>
        </xdr:cNvPr>
        <xdr:cNvSpPr>
          <a:spLocks noChangeShapeType="1"/>
        </xdr:cNvSpPr>
      </xdr:nvSpPr>
      <xdr:spPr bwMode="auto">
        <a:xfrm flipH="1" flipV="1">
          <a:off x="0" y="280797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148</xdr:row>
      <xdr:rowOff>0</xdr:rowOff>
    </xdr:from>
    <xdr:to>
      <xdr:col>1</xdr:col>
      <xdr:colOff>9525</xdr:colOff>
      <xdr:row>150</xdr:row>
      <xdr:rowOff>0</xdr:rowOff>
    </xdr:to>
    <xdr:sp macro="" textlink="">
      <xdr:nvSpPr>
        <xdr:cNvPr id="49" name="Line 1">
          <a:extLst>
            <a:ext uri="{FF2B5EF4-FFF2-40B4-BE49-F238E27FC236}">
              <a16:creationId xmlns:a16="http://schemas.microsoft.com/office/drawing/2014/main" id="{0588AC8A-CCA1-4AE1-8988-F3573F3A556A}"/>
            </a:ext>
          </a:extLst>
        </xdr:cNvPr>
        <xdr:cNvSpPr>
          <a:spLocks noChangeShapeType="1"/>
        </xdr:cNvSpPr>
      </xdr:nvSpPr>
      <xdr:spPr bwMode="auto">
        <a:xfrm flipH="1" flipV="1">
          <a:off x="0" y="310134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148</xdr:row>
      <xdr:rowOff>0</xdr:rowOff>
    </xdr:from>
    <xdr:to>
      <xdr:col>1</xdr:col>
      <xdr:colOff>9525</xdr:colOff>
      <xdr:row>150</xdr:row>
      <xdr:rowOff>0</xdr:rowOff>
    </xdr:to>
    <xdr:sp macro="" textlink="">
      <xdr:nvSpPr>
        <xdr:cNvPr id="50" name="Line 1">
          <a:extLst>
            <a:ext uri="{FF2B5EF4-FFF2-40B4-BE49-F238E27FC236}">
              <a16:creationId xmlns:a16="http://schemas.microsoft.com/office/drawing/2014/main" id="{D5D45FAC-1699-4C85-93F6-B558E550976E}"/>
            </a:ext>
          </a:extLst>
        </xdr:cNvPr>
        <xdr:cNvSpPr>
          <a:spLocks noChangeShapeType="1"/>
        </xdr:cNvSpPr>
      </xdr:nvSpPr>
      <xdr:spPr bwMode="auto">
        <a:xfrm flipH="1" flipV="1">
          <a:off x="0" y="31013400"/>
          <a:ext cx="819150" cy="41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739771</xdr:colOff>
      <xdr:row>0</xdr:row>
      <xdr:rowOff>10583</xdr:rowOff>
    </xdr:from>
    <xdr:to>
      <xdr:col>4</xdr:col>
      <xdr:colOff>46562</xdr:colOff>
      <xdr:row>9</xdr:row>
      <xdr:rowOff>32808</xdr:rowOff>
    </xdr:to>
    <xdr:pic>
      <xdr:nvPicPr>
        <xdr:cNvPr id="2" name="図 9" descr="つくバスマーク.jpg">
          <a:extLst>
            <a:ext uri="{FF2B5EF4-FFF2-40B4-BE49-F238E27FC236}">
              <a16:creationId xmlns:a16="http://schemas.microsoft.com/office/drawing/2014/main" id="{DE2FAE0F-538C-432B-927C-D28E59DB2A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621" y="10583"/>
          <a:ext cx="1907116" cy="199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811742</xdr:colOff>
      <xdr:row>0</xdr:row>
      <xdr:rowOff>151344</xdr:rowOff>
    </xdr:from>
    <xdr:to>
      <xdr:col>8</xdr:col>
      <xdr:colOff>685800</xdr:colOff>
      <xdr:row>8</xdr:row>
      <xdr:rowOff>160869</xdr:rowOff>
    </xdr:to>
    <xdr:pic>
      <xdr:nvPicPr>
        <xdr:cNvPr id="3" name="図 8" descr="つくタクマーク.JPG">
          <a:extLst>
            <a:ext uri="{FF2B5EF4-FFF2-40B4-BE49-F238E27FC236}">
              <a16:creationId xmlns:a16="http://schemas.microsoft.com/office/drawing/2014/main" id="{E1A87827-9C5B-46BD-A94A-77A9873233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792" y="151344"/>
          <a:ext cx="1760008"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10</xdr:row>
      <xdr:rowOff>0</xdr:rowOff>
    </xdr:from>
    <xdr:to>
      <xdr:col>2</xdr:col>
      <xdr:colOff>9525</xdr:colOff>
      <xdr:row>12</xdr:row>
      <xdr:rowOff>0</xdr:rowOff>
    </xdr:to>
    <xdr:sp macro="" textlink="">
      <xdr:nvSpPr>
        <xdr:cNvPr id="4" name="Line 1">
          <a:extLst>
            <a:ext uri="{FF2B5EF4-FFF2-40B4-BE49-F238E27FC236}">
              <a16:creationId xmlns:a16="http://schemas.microsoft.com/office/drawing/2014/main" id="{210979EA-E257-40EF-A882-E9AF2B9E2638}"/>
            </a:ext>
          </a:extLst>
        </xdr:cNvPr>
        <xdr:cNvSpPr>
          <a:spLocks noChangeShapeType="1"/>
        </xdr:cNvSpPr>
      </xdr:nvSpPr>
      <xdr:spPr bwMode="auto">
        <a:xfrm flipH="1" flipV="1">
          <a:off x="323850" y="2190750"/>
          <a:ext cx="11811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xdr:row>
      <xdr:rowOff>0</xdr:rowOff>
    </xdr:from>
    <xdr:to>
      <xdr:col>7</xdr:col>
      <xdr:colOff>9525</xdr:colOff>
      <xdr:row>12</xdr:row>
      <xdr:rowOff>0</xdr:rowOff>
    </xdr:to>
    <xdr:sp macro="" textlink="">
      <xdr:nvSpPr>
        <xdr:cNvPr id="5" name="Line 1">
          <a:extLst>
            <a:ext uri="{FF2B5EF4-FFF2-40B4-BE49-F238E27FC236}">
              <a16:creationId xmlns:a16="http://schemas.microsoft.com/office/drawing/2014/main" id="{E00756A1-AD1C-4A61-9CF5-EE3AF5DD1540}"/>
            </a:ext>
          </a:extLst>
        </xdr:cNvPr>
        <xdr:cNvSpPr>
          <a:spLocks noChangeShapeType="1"/>
        </xdr:cNvSpPr>
      </xdr:nvSpPr>
      <xdr:spPr bwMode="auto">
        <a:xfrm flipH="1" flipV="1">
          <a:off x="4210050" y="2190750"/>
          <a:ext cx="11811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0</xdr:rowOff>
    </xdr:from>
    <xdr:to>
      <xdr:col>2</xdr:col>
      <xdr:colOff>9525</xdr:colOff>
      <xdr:row>12</xdr:row>
      <xdr:rowOff>0</xdr:rowOff>
    </xdr:to>
    <xdr:sp macro="" textlink="">
      <xdr:nvSpPr>
        <xdr:cNvPr id="12" name="Line 1">
          <a:extLst>
            <a:ext uri="{FF2B5EF4-FFF2-40B4-BE49-F238E27FC236}">
              <a16:creationId xmlns:a16="http://schemas.microsoft.com/office/drawing/2014/main" id="{FF8C9DD1-BFEA-4AFF-91C6-7738815390B8}"/>
            </a:ext>
          </a:extLst>
        </xdr:cNvPr>
        <xdr:cNvSpPr>
          <a:spLocks noChangeShapeType="1"/>
        </xdr:cNvSpPr>
      </xdr:nvSpPr>
      <xdr:spPr bwMode="auto">
        <a:xfrm flipH="1" flipV="1">
          <a:off x="323850" y="2190750"/>
          <a:ext cx="11811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10</xdr:row>
      <xdr:rowOff>0</xdr:rowOff>
    </xdr:from>
    <xdr:to>
      <xdr:col>7</xdr:col>
      <xdr:colOff>9525</xdr:colOff>
      <xdr:row>12</xdr:row>
      <xdr:rowOff>0</xdr:rowOff>
    </xdr:to>
    <xdr:sp macro="" textlink="">
      <xdr:nvSpPr>
        <xdr:cNvPr id="13" name="Line 1">
          <a:extLst>
            <a:ext uri="{FF2B5EF4-FFF2-40B4-BE49-F238E27FC236}">
              <a16:creationId xmlns:a16="http://schemas.microsoft.com/office/drawing/2014/main" id="{112C6C71-7D34-42FB-84B0-A2C1FC6C56A1}"/>
            </a:ext>
          </a:extLst>
        </xdr:cNvPr>
        <xdr:cNvSpPr>
          <a:spLocks noChangeShapeType="1"/>
        </xdr:cNvSpPr>
      </xdr:nvSpPr>
      <xdr:spPr bwMode="auto">
        <a:xfrm flipH="1" flipV="1">
          <a:off x="4210050" y="2190750"/>
          <a:ext cx="11811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91018</xdr:rowOff>
    </xdr:from>
    <xdr:to>
      <xdr:col>5</xdr:col>
      <xdr:colOff>253999</xdr:colOff>
      <xdr:row>60</xdr:row>
      <xdr:rowOff>48682</xdr:rowOff>
    </xdr:to>
    <xdr:graphicFrame macro="">
      <xdr:nvGraphicFramePr>
        <xdr:cNvPr id="14" name="グラフ 13">
          <a:extLst>
            <a:ext uri="{FF2B5EF4-FFF2-40B4-BE49-F238E27FC236}">
              <a16:creationId xmlns:a16="http://schemas.microsoft.com/office/drawing/2014/main" id="{99D392F3-9664-4DC8-B9F7-59AD71360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264584</xdr:colOff>
      <xdr:row>30</xdr:row>
      <xdr:rowOff>112183</xdr:rowOff>
    </xdr:from>
    <xdr:to>
      <xdr:col>10</xdr:col>
      <xdr:colOff>270929</xdr:colOff>
      <xdr:row>59</xdr:row>
      <xdr:rowOff>48683</xdr:rowOff>
    </xdr:to>
    <xdr:graphicFrame macro="">
      <xdr:nvGraphicFramePr>
        <xdr:cNvPr id="15" name="グラフ 14">
          <a:extLst>
            <a:ext uri="{FF2B5EF4-FFF2-40B4-BE49-F238E27FC236}">
              <a16:creationId xmlns:a16="http://schemas.microsoft.com/office/drawing/2014/main" id="{0CA6B92E-0F15-4633-91E4-0D18D65CED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0.05764</cdr:x>
      <cdr:y>0.05867</cdr:y>
    </cdr:from>
    <cdr:to>
      <cdr:x>0.28323</cdr:x>
      <cdr:y>0.12589</cdr:y>
    </cdr:to>
    <cdr:sp macro="" textlink="">
      <cdr:nvSpPr>
        <cdr:cNvPr id="2" name="テキスト ボックス 1">
          <a:extLst xmlns:a="http://schemas.openxmlformats.org/drawingml/2006/main">
            <a:ext uri="{FF2B5EF4-FFF2-40B4-BE49-F238E27FC236}">
              <a16:creationId xmlns:a16="http://schemas.microsoft.com/office/drawing/2014/main" id="{B7E750B3-1295-4F3D-8A02-303347B5CA49}"/>
            </a:ext>
          </a:extLst>
        </cdr:cNvPr>
        <cdr:cNvSpPr txBox="1"/>
      </cdr:nvSpPr>
      <cdr:spPr>
        <a:xfrm xmlns:a="http://schemas.openxmlformats.org/drawingml/2006/main">
          <a:off x="225727" y="335938"/>
          <a:ext cx="883373" cy="3848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人</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19050</xdr:colOff>
      <xdr:row>1</xdr:row>
      <xdr:rowOff>0</xdr:rowOff>
    </xdr:from>
    <xdr:to>
      <xdr:col>0</xdr:col>
      <xdr:colOff>971550</xdr:colOff>
      <xdr:row>2</xdr:row>
      <xdr:rowOff>238125</xdr:rowOff>
    </xdr:to>
    <xdr:sp macro="" textlink="">
      <xdr:nvSpPr>
        <xdr:cNvPr id="2" name="Line 1">
          <a:extLst>
            <a:ext uri="{FF2B5EF4-FFF2-40B4-BE49-F238E27FC236}">
              <a16:creationId xmlns:a16="http://schemas.microsoft.com/office/drawing/2014/main" id="{09E31CB6-6D1F-4F34-9F3D-A263C9C1868E}"/>
            </a:ext>
          </a:extLst>
        </xdr:cNvPr>
        <xdr:cNvSpPr>
          <a:spLocks noChangeShapeType="1"/>
        </xdr:cNvSpPr>
      </xdr:nvSpPr>
      <xdr:spPr bwMode="auto">
        <a:xfrm>
          <a:off x="19050" y="419100"/>
          <a:ext cx="81915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6164</xdr:colOff>
      <xdr:row>22</xdr:row>
      <xdr:rowOff>106455</xdr:rowOff>
    </xdr:from>
    <xdr:to>
      <xdr:col>9</xdr:col>
      <xdr:colOff>0</xdr:colOff>
      <xdr:row>43</xdr:row>
      <xdr:rowOff>156883</xdr:rowOff>
    </xdr:to>
    <xdr:graphicFrame macro="">
      <xdr:nvGraphicFramePr>
        <xdr:cNvPr id="3" name="Chart 3">
          <a:extLst>
            <a:ext uri="{FF2B5EF4-FFF2-40B4-BE49-F238E27FC236}">
              <a16:creationId xmlns:a16="http://schemas.microsoft.com/office/drawing/2014/main" id="{91BB1B30-085D-4923-91A6-C2054436F0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56031</xdr:colOff>
      <xdr:row>21</xdr:row>
      <xdr:rowOff>134471</xdr:rowOff>
    </xdr:from>
    <xdr:ext cx="2031325" cy="359073"/>
    <xdr:sp macro="" textlink="">
      <xdr:nvSpPr>
        <xdr:cNvPr id="4" name="テキスト ボックス 3">
          <a:extLst>
            <a:ext uri="{FF2B5EF4-FFF2-40B4-BE49-F238E27FC236}">
              <a16:creationId xmlns:a16="http://schemas.microsoft.com/office/drawing/2014/main" id="{D7B4B794-A5C0-420F-9DE8-E0952C265613}"/>
            </a:ext>
          </a:extLst>
        </xdr:cNvPr>
        <xdr:cNvSpPr txBox="1"/>
      </xdr:nvSpPr>
      <xdr:spPr>
        <a:xfrm>
          <a:off x="2246781" y="5801846"/>
          <a:ext cx="2031325" cy="3590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市内事業所数の推移</a:t>
          </a:r>
        </a:p>
      </xdr:txBody>
    </xdr:sp>
    <xdr:clientData/>
  </xdr:oneCellAnchor>
</xdr:wsDr>
</file>

<file path=xl/drawings/drawing30.xml><?xml version="1.0" encoding="utf-8"?>
<c:userShapes xmlns:c="http://schemas.openxmlformats.org/drawingml/2006/chart">
  <cdr:relSizeAnchor xmlns:cdr="http://schemas.openxmlformats.org/drawingml/2006/chartDrawing">
    <cdr:from>
      <cdr:x>0.06738</cdr:x>
      <cdr:y>0.05834</cdr:y>
    </cdr:from>
    <cdr:to>
      <cdr:x>0.30094</cdr:x>
      <cdr:y>0.12843</cdr:y>
    </cdr:to>
    <cdr:sp macro="" textlink="">
      <cdr:nvSpPr>
        <cdr:cNvPr id="2" name="テキスト ボックス 1">
          <a:extLst xmlns:a="http://schemas.openxmlformats.org/drawingml/2006/main">
            <a:ext uri="{FF2B5EF4-FFF2-40B4-BE49-F238E27FC236}">
              <a16:creationId xmlns:a16="http://schemas.microsoft.com/office/drawing/2014/main" id="{637F1B96-5BB7-4F9E-BB0C-DF143084D6C1}"/>
            </a:ext>
          </a:extLst>
        </cdr:cNvPr>
        <cdr:cNvSpPr txBox="1"/>
      </cdr:nvSpPr>
      <cdr:spPr>
        <a:xfrm xmlns:a="http://schemas.openxmlformats.org/drawingml/2006/main">
          <a:off x="263867" y="322906"/>
          <a:ext cx="914581" cy="38795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1100"/>
            <a:t>人</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9525</xdr:rowOff>
    </xdr:to>
    <xdr:sp macro="" textlink="">
      <xdr:nvSpPr>
        <xdr:cNvPr id="2" name="Line 1">
          <a:extLst>
            <a:ext uri="{FF2B5EF4-FFF2-40B4-BE49-F238E27FC236}">
              <a16:creationId xmlns:a16="http://schemas.microsoft.com/office/drawing/2014/main" id="{1993E089-24AB-4E81-BD87-B90B0B69A652}"/>
            </a:ext>
          </a:extLst>
        </xdr:cNvPr>
        <xdr:cNvSpPr>
          <a:spLocks noChangeShapeType="1"/>
        </xdr:cNvSpPr>
      </xdr:nvSpPr>
      <xdr:spPr bwMode="auto">
        <a:xfrm flipH="1" flipV="1">
          <a:off x="0" y="685800"/>
          <a:ext cx="1390650"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3" name="Line 1">
          <a:extLst>
            <a:ext uri="{FF2B5EF4-FFF2-40B4-BE49-F238E27FC236}">
              <a16:creationId xmlns:a16="http://schemas.microsoft.com/office/drawing/2014/main" id="{B4C9F765-CDAF-4984-A0FF-E27A0A296BA6}"/>
            </a:ext>
          </a:extLst>
        </xdr:cNvPr>
        <xdr:cNvSpPr>
          <a:spLocks noChangeShapeType="1"/>
        </xdr:cNvSpPr>
      </xdr:nvSpPr>
      <xdr:spPr bwMode="auto">
        <a:xfrm flipH="1" flipV="1">
          <a:off x="0" y="685800"/>
          <a:ext cx="1390650" cy="1209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95249</xdr:colOff>
      <xdr:row>27</xdr:row>
      <xdr:rowOff>66676</xdr:rowOff>
    </xdr:from>
    <xdr:to>
      <xdr:col>7</xdr:col>
      <xdr:colOff>38100</xdr:colOff>
      <xdr:row>46</xdr:row>
      <xdr:rowOff>53975</xdr:rowOff>
    </xdr:to>
    <xdr:graphicFrame macro="">
      <xdr:nvGraphicFramePr>
        <xdr:cNvPr id="2" name="Chart 2">
          <a:extLst>
            <a:ext uri="{FF2B5EF4-FFF2-40B4-BE49-F238E27FC236}">
              <a16:creationId xmlns:a16="http://schemas.microsoft.com/office/drawing/2014/main" id="{FF90A617-C1CA-4072-B94F-4B448D69E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1323975</xdr:colOff>
      <xdr:row>4</xdr:row>
      <xdr:rowOff>0</xdr:rowOff>
    </xdr:to>
    <xdr:sp macro="" textlink="">
      <xdr:nvSpPr>
        <xdr:cNvPr id="2" name="Line 2">
          <a:extLst>
            <a:ext uri="{FF2B5EF4-FFF2-40B4-BE49-F238E27FC236}">
              <a16:creationId xmlns:a16="http://schemas.microsoft.com/office/drawing/2014/main" id="{29292743-4F8F-45F8-9D21-F56F03424EBE}"/>
            </a:ext>
          </a:extLst>
        </xdr:cNvPr>
        <xdr:cNvSpPr>
          <a:spLocks noChangeShapeType="1"/>
        </xdr:cNvSpPr>
      </xdr:nvSpPr>
      <xdr:spPr bwMode="auto">
        <a:xfrm>
          <a:off x="0" y="685800"/>
          <a:ext cx="1323975" cy="752475"/>
        </a:xfrm>
        <a:prstGeom prst="line">
          <a:avLst/>
        </a:prstGeom>
        <a:noFill/>
        <a:ln w="9525">
          <a:solidFill>
            <a:srgbClr val="000000"/>
          </a:solidFill>
          <a:round/>
          <a:headEnd/>
          <a:tailEnd/>
        </a:ln>
      </xdr:spPr>
    </xdr:sp>
    <xdr:clientData/>
  </xdr:twoCellAnchor>
  <xdr:twoCellAnchor>
    <xdr:from>
      <xdr:col>0</xdr:col>
      <xdr:colOff>285749</xdr:colOff>
      <xdr:row>32</xdr:row>
      <xdr:rowOff>321468</xdr:rowOff>
    </xdr:from>
    <xdr:to>
      <xdr:col>0</xdr:col>
      <xdr:colOff>773906</xdr:colOff>
      <xdr:row>33</xdr:row>
      <xdr:rowOff>202405</xdr:rowOff>
    </xdr:to>
    <xdr:sp macro="" textlink="">
      <xdr:nvSpPr>
        <xdr:cNvPr id="3" name="テキスト ボックス 2">
          <a:extLst>
            <a:ext uri="{FF2B5EF4-FFF2-40B4-BE49-F238E27FC236}">
              <a16:creationId xmlns:a16="http://schemas.microsoft.com/office/drawing/2014/main" id="{69246999-B821-4519-9CE3-C379DBE32EB9}"/>
            </a:ext>
          </a:extLst>
        </xdr:cNvPr>
        <xdr:cNvSpPr txBox="1"/>
      </xdr:nvSpPr>
      <xdr:spPr>
        <a:xfrm>
          <a:off x="285749" y="12013406"/>
          <a:ext cx="488157" cy="261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anose="020B0600070205080204" pitchFamily="50" charset="-128"/>
              <a:ea typeface="ＭＳ Ｐゴシック" panose="020B0600070205080204" pitchFamily="50" charset="-128"/>
            </a:rPr>
            <a:t>（ｔ）</a:t>
          </a:r>
        </a:p>
      </xdr:txBody>
    </xdr:sp>
    <xdr:clientData/>
  </xdr:twoCellAnchor>
  <xdr:twoCellAnchor>
    <xdr:from>
      <xdr:col>0</xdr:col>
      <xdr:colOff>0</xdr:colOff>
      <xdr:row>2</xdr:row>
      <xdr:rowOff>9525</xdr:rowOff>
    </xdr:from>
    <xdr:to>
      <xdr:col>0</xdr:col>
      <xdr:colOff>1323975</xdr:colOff>
      <xdr:row>4</xdr:row>
      <xdr:rowOff>0</xdr:rowOff>
    </xdr:to>
    <xdr:sp macro="" textlink="">
      <xdr:nvSpPr>
        <xdr:cNvPr id="5" name="Line 2">
          <a:extLst>
            <a:ext uri="{FF2B5EF4-FFF2-40B4-BE49-F238E27FC236}">
              <a16:creationId xmlns:a16="http://schemas.microsoft.com/office/drawing/2014/main" id="{644090DA-D162-49E9-B0E0-CD25B0F53C19}"/>
            </a:ext>
          </a:extLst>
        </xdr:cNvPr>
        <xdr:cNvSpPr>
          <a:spLocks noChangeShapeType="1"/>
        </xdr:cNvSpPr>
      </xdr:nvSpPr>
      <xdr:spPr bwMode="auto">
        <a:xfrm>
          <a:off x="0" y="685800"/>
          <a:ext cx="1323975" cy="752475"/>
        </a:xfrm>
        <a:prstGeom prst="line">
          <a:avLst/>
        </a:prstGeom>
        <a:noFill/>
        <a:ln w="9525">
          <a:solidFill>
            <a:srgbClr val="000000"/>
          </a:solidFill>
          <a:round/>
          <a:headEnd/>
          <a:tailEnd/>
        </a:ln>
      </xdr:spPr>
    </xdr:sp>
    <xdr:clientData/>
  </xdr:twoCellAnchor>
  <xdr:twoCellAnchor>
    <xdr:from>
      <xdr:col>0</xdr:col>
      <xdr:colOff>178594</xdr:colOff>
      <xdr:row>32</xdr:row>
      <xdr:rowOff>273843</xdr:rowOff>
    </xdr:from>
    <xdr:to>
      <xdr:col>16</xdr:col>
      <xdr:colOff>190500</xdr:colOff>
      <xdr:row>46</xdr:row>
      <xdr:rowOff>273842</xdr:rowOff>
    </xdr:to>
    <xdr:graphicFrame macro="">
      <xdr:nvGraphicFramePr>
        <xdr:cNvPr id="6" name="Chart 5">
          <a:extLst>
            <a:ext uri="{FF2B5EF4-FFF2-40B4-BE49-F238E27FC236}">
              <a16:creationId xmlns:a16="http://schemas.microsoft.com/office/drawing/2014/main" id="{6AAB38F0-9DEE-4F8D-BF24-4435B3B4A0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9525</xdr:colOff>
      <xdr:row>2</xdr:row>
      <xdr:rowOff>9525</xdr:rowOff>
    </xdr:from>
    <xdr:to>
      <xdr:col>0</xdr:col>
      <xdr:colOff>1285875</xdr:colOff>
      <xdr:row>4</xdr:row>
      <xdr:rowOff>0</xdr:rowOff>
    </xdr:to>
    <xdr:sp macro="" textlink="">
      <xdr:nvSpPr>
        <xdr:cNvPr id="2" name="Line 4">
          <a:extLst>
            <a:ext uri="{FF2B5EF4-FFF2-40B4-BE49-F238E27FC236}">
              <a16:creationId xmlns:a16="http://schemas.microsoft.com/office/drawing/2014/main" id="{D2A821B8-624C-44F8-9709-5E56FAF926A0}"/>
            </a:ext>
          </a:extLst>
        </xdr:cNvPr>
        <xdr:cNvSpPr>
          <a:spLocks noChangeShapeType="1"/>
        </xdr:cNvSpPr>
      </xdr:nvSpPr>
      <xdr:spPr bwMode="auto">
        <a:xfrm>
          <a:off x="9525" y="657225"/>
          <a:ext cx="1276350" cy="447675"/>
        </a:xfrm>
        <a:prstGeom prst="line">
          <a:avLst/>
        </a:prstGeom>
        <a:noFill/>
        <a:ln w="9525">
          <a:solidFill>
            <a:srgbClr val="000000"/>
          </a:solidFill>
          <a:round/>
          <a:headEnd/>
          <a:tailEnd/>
        </a:ln>
      </xdr:spPr>
    </xdr:sp>
    <xdr:clientData/>
  </xdr:twoCellAnchor>
  <xdr:twoCellAnchor>
    <xdr:from>
      <xdr:col>0</xdr:col>
      <xdr:colOff>9525</xdr:colOff>
      <xdr:row>2</xdr:row>
      <xdr:rowOff>9525</xdr:rowOff>
    </xdr:from>
    <xdr:to>
      <xdr:col>0</xdr:col>
      <xdr:colOff>1285875</xdr:colOff>
      <xdr:row>4</xdr:row>
      <xdr:rowOff>0</xdr:rowOff>
    </xdr:to>
    <xdr:sp macro="" textlink="">
      <xdr:nvSpPr>
        <xdr:cNvPr id="4" name="Line 4">
          <a:extLst>
            <a:ext uri="{FF2B5EF4-FFF2-40B4-BE49-F238E27FC236}">
              <a16:creationId xmlns:a16="http://schemas.microsoft.com/office/drawing/2014/main" id="{2D370855-D3D8-4D9A-801F-26DB93F96891}"/>
            </a:ext>
          </a:extLst>
        </xdr:cNvPr>
        <xdr:cNvSpPr>
          <a:spLocks noChangeShapeType="1"/>
        </xdr:cNvSpPr>
      </xdr:nvSpPr>
      <xdr:spPr bwMode="auto">
        <a:xfrm>
          <a:off x="9525" y="561975"/>
          <a:ext cx="1276350" cy="447675"/>
        </a:xfrm>
        <a:prstGeom prst="line">
          <a:avLst/>
        </a:prstGeom>
        <a:noFill/>
        <a:ln w="9525">
          <a:solidFill>
            <a:srgbClr val="000000"/>
          </a:solidFill>
          <a:round/>
          <a:headEnd/>
          <a:tailEnd/>
        </a:ln>
      </xdr:spPr>
    </xdr:sp>
    <xdr:clientData/>
  </xdr:twoCellAnchor>
  <xdr:twoCellAnchor>
    <xdr:from>
      <xdr:col>0</xdr:col>
      <xdr:colOff>0</xdr:colOff>
      <xdr:row>28</xdr:row>
      <xdr:rowOff>123825</xdr:rowOff>
    </xdr:from>
    <xdr:to>
      <xdr:col>4</xdr:col>
      <xdr:colOff>371475</xdr:colOff>
      <xdr:row>50</xdr:row>
      <xdr:rowOff>76200</xdr:rowOff>
    </xdr:to>
    <xdr:graphicFrame macro="">
      <xdr:nvGraphicFramePr>
        <xdr:cNvPr id="5" name="Chart 6">
          <a:extLst>
            <a:ext uri="{FF2B5EF4-FFF2-40B4-BE49-F238E27FC236}">
              <a16:creationId xmlns:a16="http://schemas.microsoft.com/office/drawing/2014/main" id="{D5D2C695-B71A-4B17-897B-3495CBEEE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7A334D63-15E1-438D-87F6-0DA76560DB20}"/>
            </a:ext>
          </a:extLst>
        </xdr:cNvPr>
        <xdr:cNvSpPr>
          <a:spLocks noChangeShapeType="1"/>
        </xdr:cNvSpPr>
      </xdr:nvSpPr>
      <xdr:spPr bwMode="auto">
        <a:xfrm>
          <a:off x="9525" y="857250"/>
          <a:ext cx="19431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25</xdr:row>
      <xdr:rowOff>0</xdr:rowOff>
    </xdr:from>
    <xdr:to>
      <xdr:col>1</xdr:col>
      <xdr:colOff>0</xdr:colOff>
      <xdr:row>27</xdr:row>
      <xdr:rowOff>0</xdr:rowOff>
    </xdr:to>
    <xdr:sp macro="" textlink="">
      <xdr:nvSpPr>
        <xdr:cNvPr id="3" name="Line 2">
          <a:extLst>
            <a:ext uri="{FF2B5EF4-FFF2-40B4-BE49-F238E27FC236}">
              <a16:creationId xmlns:a16="http://schemas.microsoft.com/office/drawing/2014/main" id="{D391AEED-CD64-418F-8B89-4672DF6D6131}"/>
            </a:ext>
          </a:extLst>
        </xdr:cNvPr>
        <xdr:cNvSpPr>
          <a:spLocks noChangeShapeType="1"/>
        </xdr:cNvSpPr>
      </xdr:nvSpPr>
      <xdr:spPr bwMode="auto">
        <a:xfrm>
          <a:off x="9525" y="11087100"/>
          <a:ext cx="19431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3FC5FCFF-671A-47AD-B259-FF284F47C1A3}"/>
            </a:ext>
          </a:extLst>
        </xdr:cNvPr>
        <xdr:cNvSpPr>
          <a:spLocks noChangeShapeType="1"/>
        </xdr:cNvSpPr>
      </xdr:nvSpPr>
      <xdr:spPr bwMode="auto">
        <a:xfrm>
          <a:off x="9525" y="857250"/>
          <a:ext cx="19431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25</xdr:row>
      <xdr:rowOff>0</xdr:rowOff>
    </xdr:from>
    <xdr:to>
      <xdr:col>1</xdr:col>
      <xdr:colOff>0</xdr:colOff>
      <xdr:row>27</xdr:row>
      <xdr:rowOff>0</xdr:rowOff>
    </xdr:to>
    <xdr:sp macro="" textlink="">
      <xdr:nvSpPr>
        <xdr:cNvPr id="5" name="Line 2">
          <a:extLst>
            <a:ext uri="{FF2B5EF4-FFF2-40B4-BE49-F238E27FC236}">
              <a16:creationId xmlns:a16="http://schemas.microsoft.com/office/drawing/2014/main" id="{E2B708D3-D01F-4C5C-8A2D-0C7EAEB42741}"/>
            </a:ext>
          </a:extLst>
        </xdr:cNvPr>
        <xdr:cNvSpPr>
          <a:spLocks noChangeShapeType="1"/>
        </xdr:cNvSpPr>
      </xdr:nvSpPr>
      <xdr:spPr bwMode="auto">
        <a:xfrm>
          <a:off x="9525" y="11087100"/>
          <a:ext cx="19431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16</xdr:col>
      <xdr:colOff>530225</xdr:colOff>
      <xdr:row>11</xdr:row>
      <xdr:rowOff>238125</xdr:rowOff>
    </xdr:from>
    <xdr:to>
      <xdr:col>27</xdr:col>
      <xdr:colOff>171450</xdr:colOff>
      <xdr:row>21</xdr:row>
      <xdr:rowOff>101600</xdr:rowOff>
    </xdr:to>
    <xdr:pic>
      <xdr:nvPicPr>
        <xdr:cNvPr id="6" name="図 5">
          <a:extLst>
            <a:ext uri="{FF2B5EF4-FFF2-40B4-BE49-F238E27FC236}">
              <a16:creationId xmlns:a16="http://schemas.microsoft.com/office/drawing/2014/main" id="{F60466DC-6B17-439F-ADD7-4F5E9B605B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27225" y="5924550"/>
          <a:ext cx="7185025" cy="4273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200025</xdr:colOff>
      <xdr:row>33</xdr:row>
      <xdr:rowOff>57150</xdr:rowOff>
    </xdr:from>
    <xdr:to>
      <xdr:col>1</xdr:col>
      <xdr:colOff>1514475</xdr:colOff>
      <xdr:row>33</xdr:row>
      <xdr:rowOff>57150</xdr:rowOff>
    </xdr:to>
    <xdr:sp macro="" textlink="">
      <xdr:nvSpPr>
        <xdr:cNvPr id="2" name="Line 1">
          <a:extLst>
            <a:ext uri="{FF2B5EF4-FFF2-40B4-BE49-F238E27FC236}">
              <a16:creationId xmlns:a16="http://schemas.microsoft.com/office/drawing/2014/main" id="{2DE870D2-2214-4AF2-8A43-F93D525F93E9}"/>
            </a:ext>
          </a:extLst>
        </xdr:cNvPr>
        <xdr:cNvSpPr>
          <a:spLocks noChangeShapeType="1"/>
        </xdr:cNvSpPr>
      </xdr:nvSpPr>
      <xdr:spPr bwMode="auto">
        <a:xfrm>
          <a:off x="1428750" y="7343775"/>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1</xdr:col>
      <xdr:colOff>0</xdr:colOff>
      <xdr:row>2</xdr:row>
      <xdr:rowOff>180975</xdr:rowOff>
    </xdr:to>
    <xdr:sp macro="" textlink="">
      <xdr:nvSpPr>
        <xdr:cNvPr id="4" name="Line 5">
          <a:extLst>
            <a:ext uri="{FF2B5EF4-FFF2-40B4-BE49-F238E27FC236}">
              <a16:creationId xmlns:a16="http://schemas.microsoft.com/office/drawing/2014/main" id="{F4B23E17-6077-4628-AE73-9F322820491D}"/>
            </a:ext>
          </a:extLst>
        </xdr:cNvPr>
        <xdr:cNvSpPr>
          <a:spLocks noChangeShapeType="1"/>
        </xdr:cNvSpPr>
      </xdr:nvSpPr>
      <xdr:spPr bwMode="auto">
        <a:xfrm>
          <a:off x="19050" y="352425"/>
          <a:ext cx="12096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200025</xdr:colOff>
      <xdr:row>34</xdr:row>
      <xdr:rowOff>57150</xdr:rowOff>
    </xdr:from>
    <xdr:to>
      <xdr:col>1</xdr:col>
      <xdr:colOff>1514475</xdr:colOff>
      <xdr:row>34</xdr:row>
      <xdr:rowOff>57150</xdr:rowOff>
    </xdr:to>
    <xdr:sp macro="" textlink="">
      <xdr:nvSpPr>
        <xdr:cNvPr id="5" name="Line 1">
          <a:extLst>
            <a:ext uri="{FF2B5EF4-FFF2-40B4-BE49-F238E27FC236}">
              <a16:creationId xmlns:a16="http://schemas.microsoft.com/office/drawing/2014/main" id="{99E5528C-CDE8-457C-993C-41421BFD8E3A}"/>
            </a:ext>
          </a:extLst>
        </xdr:cNvPr>
        <xdr:cNvSpPr>
          <a:spLocks noChangeShapeType="1"/>
        </xdr:cNvSpPr>
      </xdr:nvSpPr>
      <xdr:spPr bwMode="auto">
        <a:xfrm>
          <a:off x="1428750" y="7572375"/>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xdr:row>
      <xdr:rowOff>28575</xdr:rowOff>
    </xdr:from>
    <xdr:to>
      <xdr:col>4</xdr:col>
      <xdr:colOff>66675</xdr:colOff>
      <xdr:row>54</xdr:row>
      <xdr:rowOff>104775</xdr:rowOff>
    </xdr:to>
    <xdr:graphicFrame macro="">
      <xdr:nvGraphicFramePr>
        <xdr:cNvPr id="6" name="Chart 2">
          <a:extLst>
            <a:ext uri="{FF2B5EF4-FFF2-40B4-BE49-F238E27FC236}">
              <a16:creationId xmlns:a16="http://schemas.microsoft.com/office/drawing/2014/main" id="{C9CD00CE-EB40-4C2D-B951-8102D7BC0B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1</xdr:row>
      <xdr:rowOff>19050</xdr:rowOff>
    </xdr:from>
    <xdr:to>
      <xdr:col>1</xdr:col>
      <xdr:colOff>0</xdr:colOff>
      <xdr:row>2</xdr:row>
      <xdr:rowOff>180975</xdr:rowOff>
    </xdr:to>
    <xdr:sp macro="" textlink="">
      <xdr:nvSpPr>
        <xdr:cNvPr id="7" name="Line 5">
          <a:extLst>
            <a:ext uri="{FF2B5EF4-FFF2-40B4-BE49-F238E27FC236}">
              <a16:creationId xmlns:a16="http://schemas.microsoft.com/office/drawing/2014/main" id="{81185F3B-BF79-4E8F-8C85-A5F2BA8326FC}"/>
            </a:ext>
          </a:extLst>
        </xdr:cNvPr>
        <xdr:cNvSpPr>
          <a:spLocks noChangeShapeType="1"/>
        </xdr:cNvSpPr>
      </xdr:nvSpPr>
      <xdr:spPr bwMode="auto">
        <a:xfrm>
          <a:off x="19050" y="352425"/>
          <a:ext cx="12096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19050</xdr:colOff>
      <xdr:row>2</xdr:row>
      <xdr:rowOff>19050</xdr:rowOff>
    </xdr:from>
    <xdr:to>
      <xdr:col>1</xdr:col>
      <xdr:colOff>0</xdr:colOff>
      <xdr:row>3</xdr:row>
      <xdr:rowOff>180975</xdr:rowOff>
    </xdr:to>
    <xdr:sp macro="" textlink="">
      <xdr:nvSpPr>
        <xdr:cNvPr id="2" name="Line 5">
          <a:extLst>
            <a:ext uri="{FF2B5EF4-FFF2-40B4-BE49-F238E27FC236}">
              <a16:creationId xmlns:a16="http://schemas.microsoft.com/office/drawing/2014/main" id="{31BF30BF-1EA7-4F41-B8AB-D8C4F69DD833}"/>
            </a:ext>
          </a:extLst>
        </xdr:cNvPr>
        <xdr:cNvSpPr>
          <a:spLocks noChangeShapeType="1"/>
        </xdr:cNvSpPr>
      </xdr:nvSpPr>
      <xdr:spPr bwMode="auto">
        <a:xfrm>
          <a:off x="19050" y="552450"/>
          <a:ext cx="11715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1</xdr:col>
      <xdr:colOff>0</xdr:colOff>
      <xdr:row>3</xdr:row>
      <xdr:rowOff>180975</xdr:rowOff>
    </xdr:to>
    <xdr:sp macro="" textlink="">
      <xdr:nvSpPr>
        <xdr:cNvPr id="4" name="Line 5">
          <a:extLst>
            <a:ext uri="{FF2B5EF4-FFF2-40B4-BE49-F238E27FC236}">
              <a16:creationId xmlns:a16="http://schemas.microsoft.com/office/drawing/2014/main" id="{09214B7D-22A2-4AD9-BA30-7A22F631B563}"/>
            </a:ext>
          </a:extLst>
        </xdr:cNvPr>
        <xdr:cNvSpPr>
          <a:spLocks noChangeShapeType="1"/>
        </xdr:cNvSpPr>
      </xdr:nvSpPr>
      <xdr:spPr bwMode="auto">
        <a:xfrm>
          <a:off x="19050" y="552450"/>
          <a:ext cx="117157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15</xdr:row>
      <xdr:rowOff>76201</xdr:rowOff>
    </xdr:from>
    <xdr:to>
      <xdr:col>3</xdr:col>
      <xdr:colOff>1552575</xdr:colOff>
      <xdr:row>48</xdr:row>
      <xdr:rowOff>47625</xdr:rowOff>
    </xdr:to>
    <xdr:graphicFrame macro="">
      <xdr:nvGraphicFramePr>
        <xdr:cNvPr id="5" name="グラフ 4">
          <a:extLst>
            <a:ext uri="{FF2B5EF4-FFF2-40B4-BE49-F238E27FC236}">
              <a16:creationId xmlns:a16="http://schemas.microsoft.com/office/drawing/2014/main" id="{E969E2E3-425D-4272-A97F-3FCE48490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0.94577</cdr:x>
      <cdr:y>0.02833</cdr:y>
    </cdr:from>
    <cdr:to>
      <cdr:x>1</cdr:x>
      <cdr:y>0.07167</cdr:y>
    </cdr:to>
    <cdr:sp macro="" textlink="">
      <cdr:nvSpPr>
        <cdr:cNvPr id="2" name="テキスト ボックス 1">
          <a:extLst xmlns:a="http://schemas.openxmlformats.org/drawingml/2006/main">
            <a:ext uri="{FF2B5EF4-FFF2-40B4-BE49-F238E27FC236}">
              <a16:creationId xmlns:a16="http://schemas.microsoft.com/office/drawing/2014/main" id="{AF9CE5F1-61A4-42DC-A6F2-F1C2F3B7775E}"/>
            </a:ext>
          </a:extLst>
        </cdr:cNvPr>
        <cdr:cNvSpPr txBox="1"/>
      </cdr:nvSpPr>
      <cdr:spPr>
        <a:xfrm xmlns:a="http://schemas.openxmlformats.org/drawingml/2006/main">
          <a:off x="5648325" y="161924"/>
          <a:ext cx="323850"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000"/>
            <a:t>円</a:t>
          </a:r>
        </a:p>
      </cdr:txBody>
    </cdr:sp>
  </cdr:relSizeAnchor>
  <cdr:relSizeAnchor xmlns:cdr="http://schemas.openxmlformats.org/drawingml/2006/chartDrawing">
    <cdr:from>
      <cdr:x>0</cdr:x>
      <cdr:y>0.02333</cdr:y>
    </cdr:from>
    <cdr:to>
      <cdr:x>0.08612</cdr:x>
      <cdr:y>0.06833</cdr:y>
    </cdr:to>
    <cdr:sp macro="" textlink="">
      <cdr:nvSpPr>
        <cdr:cNvPr id="3" name="テキスト ボックス 2">
          <a:extLst xmlns:a="http://schemas.openxmlformats.org/drawingml/2006/main">
            <a:ext uri="{FF2B5EF4-FFF2-40B4-BE49-F238E27FC236}">
              <a16:creationId xmlns:a16="http://schemas.microsoft.com/office/drawing/2014/main" id="{CC334FBF-9905-449D-B690-DB528DC055CC}"/>
            </a:ext>
          </a:extLst>
        </cdr:cNvPr>
        <cdr:cNvSpPr txBox="1"/>
      </cdr:nvSpPr>
      <cdr:spPr>
        <a:xfrm xmlns:a="http://schemas.openxmlformats.org/drawingml/2006/main">
          <a:off x="0" y="133349"/>
          <a:ext cx="51435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件・人</a:t>
          </a:r>
        </a:p>
      </cdr:txBody>
    </cdr:sp>
  </cdr:relSizeAnchor>
</c:userShapes>
</file>

<file path=xl/drawings/drawing39.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65E34DA0-78F9-43AE-BF68-41E64A38A056}"/>
            </a:ext>
          </a:extLst>
        </xdr:cNvPr>
        <xdr:cNvSpPr>
          <a:spLocks noChangeShapeType="1"/>
        </xdr:cNvSpPr>
      </xdr:nvSpPr>
      <xdr:spPr bwMode="auto">
        <a:xfrm>
          <a:off x="9525" y="447675"/>
          <a:ext cx="952500" cy="70485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2FF8D721-766A-4472-81A0-DE27461C7EBA}"/>
            </a:ext>
          </a:extLst>
        </xdr:cNvPr>
        <xdr:cNvSpPr>
          <a:spLocks noChangeShapeType="1"/>
        </xdr:cNvSpPr>
      </xdr:nvSpPr>
      <xdr:spPr bwMode="auto">
        <a:xfrm>
          <a:off x="9525" y="447675"/>
          <a:ext cx="952500" cy="70485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12</xdr:row>
      <xdr:rowOff>161060</xdr:rowOff>
    </xdr:from>
    <xdr:to>
      <xdr:col>9</xdr:col>
      <xdr:colOff>684068</xdr:colOff>
      <xdr:row>44</xdr:row>
      <xdr:rowOff>8659</xdr:rowOff>
    </xdr:to>
    <xdr:graphicFrame macro="">
      <xdr:nvGraphicFramePr>
        <xdr:cNvPr id="5" name="グラフ 4">
          <a:extLst>
            <a:ext uri="{FF2B5EF4-FFF2-40B4-BE49-F238E27FC236}">
              <a16:creationId xmlns:a16="http://schemas.microsoft.com/office/drawing/2014/main" id="{7F5317CB-C39D-4802-B065-9D06BE64E2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13</xdr:row>
      <xdr:rowOff>69274</xdr:rowOff>
    </xdr:from>
    <xdr:to>
      <xdr:col>9</xdr:col>
      <xdr:colOff>666750</xdr:colOff>
      <xdr:row>42</xdr:row>
      <xdr:rowOff>67365</xdr:rowOff>
    </xdr:to>
    <xdr:graphicFrame macro="">
      <xdr:nvGraphicFramePr>
        <xdr:cNvPr id="3" name="Chart 7">
          <a:extLst>
            <a:ext uri="{FF2B5EF4-FFF2-40B4-BE49-F238E27FC236}">
              <a16:creationId xmlns:a16="http://schemas.microsoft.com/office/drawing/2014/main" id="{9B263D4B-6578-483B-A1E1-A0F9DA9599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19051</xdr:colOff>
      <xdr:row>2</xdr:row>
      <xdr:rowOff>19049</xdr:rowOff>
    </xdr:from>
    <xdr:to>
      <xdr:col>1</xdr:col>
      <xdr:colOff>1</xdr:colOff>
      <xdr:row>4</xdr:row>
      <xdr:rowOff>0</xdr:rowOff>
    </xdr:to>
    <xdr:sp macro="" textlink="">
      <xdr:nvSpPr>
        <xdr:cNvPr id="2" name="Line 1">
          <a:extLst>
            <a:ext uri="{FF2B5EF4-FFF2-40B4-BE49-F238E27FC236}">
              <a16:creationId xmlns:a16="http://schemas.microsoft.com/office/drawing/2014/main" id="{4BD5F899-F769-4168-ABD0-C57B41B27937}"/>
            </a:ext>
          </a:extLst>
        </xdr:cNvPr>
        <xdr:cNvSpPr>
          <a:spLocks noChangeShapeType="1"/>
        </xdr:cNvSpPr>
      </xdr:nvSpPr>
      <xdr:spPr bwMode="auto">
        <a:xfrm>
          <a:off x="19051" y="704849"/>
          <a:ext cx="800100" cy="4381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19051</xdr:colOff>
      <xdr:row>2</xdr:row>
      <xdr:rowOff>19049</xdr:rowOff>
    </xdr:from>
    <xdr:to>
      <xdr:col>1</xdr:col>
      <xdr:colOff>1</xdr:colOff>
      <xdr:row>4</xdr:row>
      <xdr:rowOff>0</xdr:rowOff>
    </xdr:to>
    <xdr:sp macro="" textlink="">
      <xdr:nvSpPr>
        <xdr:cNvPr id="4" name="Line 1">
          <a:extLst>
            <a:ext uri="{FF2B5EF4-FFF2-40B4-BE49-F238E27FC236}">
              <a16:creationId xmlns:a16="http://schemas.microsoft.com/office/drawing/2014/main" id="{9FD21716-6768-4FFD-816A-73C00C300A1E}"/>
            </a:ext>
          </a:extLst>
        </xdr:cNvPr>
        <xdr:cNvSpPr>
          <a:spLocks noChangeShapeType="1"/>
        </xdr:cNvSpPr>
      </xdr:nvSpPr>
      <xdr:spPr bwMode="auto">
        <a:xfrm>
          <a:off x="19051" y="704849"/>
          <a:ext cx="800100" cy="4381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33</xdr:row>
      <xdr:rowOff>152400</xdr:rowOff>
    </xdr:from>
    <xdr:to>
      <xdr:col>10</xdr:col>
      <xdr:colOff>581024</xdr:colOff>
      <xdr:row>57</xdr:row>
      <xdr:rowOff>133350</xdr:rowOff>
    </xdr:to>
    <xdr:graphicFrame macro="">
      <xdr:nvGraphicFramePr>
        <xdr:cNvPr id="5" name="Chart 6">
          <a:extLst>
            <a:ext uri="{FF2B5EF4-FFF2-40B4-BE49-F238E27FC236}">
              <a16:creationId xmlns:a16="http://schemas.microsoft.com/office/drawing/2014/main" id="{2CAAAF67-08E6-4B93-9349-1C9925CA4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0</xdr:col>
      <xdr:colOff>683558</xdr:colOff>
      <xdr:row>2</xdr:row>
      <xdr:rowOff>7844</xdr:rowOff>
    </xdr:from>
    <xdr:to>
      <xdr:col>2</xdr:col>
      <xdr:colOff>11206</xdr:colOff>
      <xdr:row>4</xdr:row>
      <xdr:rowOff>1</xdr:rowOff>
    </xdr:to>
    <xdr:sp macro="" textlink="">
      <xdr:nvSpPr>
        <xdr:cNvPr id="2" name="Line 1">
          <a:extLst>
            <a:ext uri="{FF2B5EF4-FFF2-40B4-BE49-F238E27FC236}">
              <a16:creationId xmlns:a16="http://schemas.microsoft.com/office/drawing/2014/main" id="{4E3D6FDF-C909-424E-B933-6211B824550E}"/>
            </a:ext>
          </a:extLst>
        </xdr:cNvPr>
        <xdr:cNvSpPr>
          <a:spLocks noChangeShapeType="1"/>
        </xdr:cNvSpPr>
      </xdr:nvSpPr>
      <xdr:spPr bwMode="auto">
        <a:xfrm>
          <a:off x="683558" y="693644"/>
          <a:ext cx="823073" cy="4493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235323</xdr:colOff>
      <xdr:row>32</xdr:row>
      <xdr:rowOff>246529</xdr:rowOff>
    </xdr:from>
    <xdr:to>
      <xdr:col>2</xdr:col>
      <xdr:colOff>470648</xdr:colOff>
      <xdr:row>34</xdr:row>
      <xdr:rowOff>78441</xdr:rowOff>
    </xdr:to>
    <xdr:sp macro="" textlink="">
      <xdr:nvSpPr>
        <xdr:cNvPr id="4" name="テキスト ボックス 3">
          <a:extLst>
            <a:ext uri="{FF2B5EF4-FFF2-40B4-BE49-F238E27FC236}">
              <a16:creationId xmlns:a16="http://schemas.microsoft.com/office/drawing/2014/main" id="{90DD06CD-46E0-42AA-A9C7-5929F765D333}"/>
            </a:ext>
          </a:extLst>
        </xdr:cNvPr>
        <xdr:cNvSpPr txBox="1"/>
      </xdr:nvSpPr>
      <xdr:spPr>
        <a:xfrm>
          <a:off x="921123" y="9885829"/>
          <a:ext cx="1044950" cy="4034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ゴシック" panose="020B0600070205080204" pitchFamily="50" charset="-128"/>
              <a:ea typeface="ＭＳ Ｐゴシック" panose="020B0600070205080204" pitchFamily="50" charset="-128"/>
            </a:rPr>
            <a:t>幼保連携型</a:t>
          </a:r>
        </a:p>
      </xdr:txBody>
    </xdr:sp>
    <xdr:clientData/>
  </xdr:twoCellAnchor>
  <xdr:twoCellAnchor>
    <xdr:from>
      <xdr:col>5</xdr:col>
      <xdr:colOff>56029</xdr:colOff>
      <xdr:row>41</xdr:row>
      <xdr:rowOff>67236</xdr:rowOff>
    </xdr:from>
    <xdr:to>
      <xdr:col>6</xdr:col>
      <xdr:colOff>201705</xdr:colOff>
      <xdr:row>43</xdr:row>
      <xdr:rowOff>112059</xdr:rowOff>
    </xdr:to>
    <xdr:sp macro="" textlink="">
      <xdr:nvSpPr>
        <xdr:cNvPr id="5" name="テキスト ボックス 4">
          <a:extLst>
            <a:ext uri="{FF2B5EF4-FFF2-40B4-BE49-F238E27FC236}">
              <a16:creationId xmlns:a16="http://schemas.microsoft.com/office/drawing/2014/main" id="{584DAF67-F81D-403E-AF1A-D446A551C2F2}"/>
            </a:ext>
          </a:extLst>
        </xdr:cNvPr>
        <xdr:cNvSpPr txBox="1"/>
      </xdr:nvSpPr>
      <xdr:spPr>
        <a:xfrm>
          <a:off x="4066054" y="11649636"/>
          <a:ext cx="983876" cy="387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ゴシック" panose="020B0600070205080204" pitchFamily="50" charset="-128"/>
              <a:ea typeface="ＭＳ Ｐゴシック" panose="020B0600070205080204" pitchFamily="50" charset="-128"/>
            </a:rPr>
            <a:t>幼稚園型</a:t>
          </a:r>
        </a:p>
      </xdr:txBody>
    </xdr:sp>
    <xdr:clientData/>
  </xdr:twoCellAnchor>
  <xdr:twoCellAnchor>
    <xdr:from>
      <xdr:col>8</xdr:col>
      <xdr:colOff>190502</xdr:colOff>
      <xdr:row>46</xdr:row>
      <xdr:rowOff>33619</xdr:rowOff>
    </xdr:from>
    <xdr:to>
      <xdr:col>9</xdr:col>
      <xdr:colOff>358588</xdr:colOff>
      <xdr:row>48</xdr:row>
      <xdr:rowOff>123267</xdr:rowOff>
    </xdr:to>
    <xdr:sp macro="" textlink="">
      <xdr:nvSpPr>
        <xdr:cNvPr id="6" name="テキスト ボックス 5">
          <a:extLst>
            <a:ext uri="{FF2B5EF4-FFF2-40B4-BE49-F238E27FC236}">
              <a16:creationId xmlns:a16="http://schemas.microsoft.com/office/drawing/2014/main" id="{F9A21F5E-F23F-4167-9109-370DEFA168F4}"/>
            </a:ext>
          </a:extLst>
        </xdr:cNvPr>
        <xdr:cNvSpPr txBox="1"/>
      </xdr:nvSpPr>
      <xdr:spPr>
        <a:xfrm>
          <a:off x="6715127" y="12473269"/>
          <a:ext cx="1006286" cy="43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Ｐゴシック" panose="020B0600070205080204" pitchFamily="50" charset="-128"/>
              <a:ea typeface="ＭＳ Ｐゴシック" panose="020B0600070205080204" pitchFamily="50" charset="-128"/>
            </a:rPr>
            <a:t>保育所型</a:t>
          </a:r>
        </a:p>
      </xdr:txBody>
    </xdr:sp>
    <xdr:clientData/>
  </xdr:twoCellAnchor>
  <xdr:twoCellAnchor>
    <xdr:from>
      <xdr:col>0</xdr:col>
      <xdr:colOff>683558</xdr:colOff>
      <xdr:row>2</xdr:row>
      <xdr:rowOff>7844</xdr:rowOff>
    </xdr:from>
    <xdr:to>
      <xdr:col>2</xdr:col>
      <xdr:colOff>11206</xdr:colOff>
      <xdr:row>4</xdr:row>
      <xdr:rowOff>1</xdr:rowOff>
    </xdr:to>
    <xdr:sp macro="" textlink="">
      <xdr:nvSpPr>
        <xdr:cNvPr id="7" name="Line 1">
          <a:extLst>
            <a:ext uri="{FF2B5EF4-FFF2-40B4-BE49-F238E27FC236}">
              <a16:creationId xmlns:a16="http://schemas.microsoft.com/office/drawing/2014/main" id="{64D12E19-F72E-432B-819F-05AA364F5C6B}"/>
            </a:ext>
          </a:extLst>
        </xdr:cNvPr>
        <xdr:cNvSpPr>
          <a:spLocks noChangeShapeType="1"/>
        </xdr:cNvSpPr>
      </xdr:nvSpPr>
      <xdr:spPr bwMode="auto">
        <a:xfrm>
          <a:off x="683558" y="693644"/>
          <a:ext cx="823073" cy="44935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285750</xdr:colOff>
      <xdr:row>31</xdr:row>
      <xdr:rowOff>257735</xdr:rowOff>
    </xdr:from>
    <xdr:to>
      <xdr:col>11</xdr:col>
      <xdr:colOff>11206</xdr:colOff>
      <xdr:row>61</xdr:row>
      <xdr:rowOff>123264</xdr:rowOff>
    </xdr:to>
    <xdr:graphicFrame macro="">
      <xdr:nvGraphicFramePr>
        <xdr:cNvPr id="8" name="Chart 6">
          <a:extLst>
            <a:ext uri="{FF2B5EF4-FFF2-40B4-BE49-F238E27FC236}">
              <a16:creationId xmlns:a16="http://schemas.microsoft.com/office/drawing/2014/main" id="{837AC397-4EA9-47E7-8BBD-45F286F02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235323</xdr:colOff>
      <xdr:row>35</xdr:row>
      <xdr:rowOff>246529</xdr:rowOff>
    </xdr:from>
    <xdr:to>
      <xdr:col>2</xdr:col>
      <xdr:colOff>470648</xdr:colOff>
      <xdr:row>37</xdr:row>
      <xdr:rowOff>78441</xdr:rowOff>
    </xdr:to>
    <xdr:sp macro="" textlink="">
      <xdr:nvSpPr>
        <xdr:cNvPr id="9" name="テキスト ボックス 8">
          <a:extLst>
            <a:ext uri="{FF2B5EF4-FFF2-40B4-BE49-F238E27FC236}">
              <a16:creationId xmlns:a16="http://schemas.microsoft.com/office/drawing/2014/main" id="{E6E480A7-CF3B-4DBD-8028-2831BE5863E3}"/>
            </a:ext>
          </a:extLst>
        </xdr:cNvPr>
        <xdr:cNvSpPr txBox="1"/>
      </xdr:nvSpPr>
      <xdr:spPr>
        <a:xfrm>
          <a:off x="921123" y="10828804"/>
          <a:ext cx="1044950" cy="4034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幼保連携型</a:t>
          </a:r>
        </a:p>
      </xdr:txBody>
    </xdr:sp>
    <xdr:clientData/>
  </xdr:twoCellAnchor>
  <xdr:twoCellAnchor>
    <xdr:from>
      <xdr:col>5</xdr:col>
      <xdr:colOff>56029</xdr:colOff>
      <xdr:row>44</xdr:row>
      <xdr:rowOff>67236</xdr:rowOff>
    </xdr:from>
    <xdr:to>
      <xdr:col>6</xdr:col>
      <xdr:colOff>201705</xdr:colOff>
      <xdr:row>46</xdr:row>
      <xdr:rowOff>112059</xdr:rowOff>
    </xdr:to>
    <xdr:sp macro="" textlink="">
      <xdr:nvSpPr>
        <xdr:cNvPr id="10" name="テキスト ボックス 9">
          <a:extLst>
            <a:ext uri="{FF2B5EF4-FFF2-40B4-BE49-F238E27FC236}">
              <a16:creationId xmlns:a16="http://schemas.microsoft.com/office/drawing/2014/main" id="{F7ADEA19-5416-4414-8DDE-E6CA1C5770CA}"/>
            </a:ext>
          </a:extLst>
        </xdr:cNvPr>
        <xdr:cNvSpPr txBox="1"/>
      </xdr:nvSpPr>
      <xdr:spPr>
        <a:xfrm>
          <a:off x="4066054" y="12592611"/>
          <a:ext cx="983876" cy="3877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幼稚園型</a:t>
          </a:r>
        </a:p>
      </xdr:txBody>
    </xdr:sp>
    <xdr:clientData/>
  </xdr:twoCellAnchor>
  <xdr:twoCellAnchor>
    <xdr:from>
      <xdr:col>8</xdr:col>
      <xdr:colOff>190502</xdr:colOff>
      <xdr:row>49</xdr:row>
      <xdr:rowOff>33619</xdr:rowOff>
    </xdr:from>
    <xdr:to>
      <xdr:col>9</xdr:col>
      <xdr:colOff>358588</xdr:colOff>
      <xdr:row>51</xdr:row>
      <xdr:rowOff>123267</xdr:rowOff>
    </xdr:to>
    <xdr:sp macro="" textlink="">
      <xdr:nvSpPr>
        <xdr:cNvPr id="11" name="テキスト ボックス 10">
          <a:extLst>
            <a:ext uri="{FF2B5EF4-FFF2-40B4-BE49-F238E27FC236}">
              <a16:creationId xmlns:a16="http://schemas.microsoft.com/office/drawing/2014/main" id="{51EEFE08-41B4-4701-9F00-A8B315B9CA1A}"/>
            </a:ext>
          </a:extLst>
        </xdr:cNvPr>
        <xdr:cNvSpPr txBox="1"/>
      </xdr:nvSpPr>
      <xdr:spPr>
        <a:xfrm>
          <a:off x="6715127" y="13416244"/>
          <a:ext cx="1006286" cy="4325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保育所型</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3</xdr:row>
      <xdr:rowOff>314325</xdr:rowOff>
    </xdr:to>
    <xdr:sp macro="" textlink="">
      <xdr:nvSpPr>
        <xdr:cNvPr id="3" name="Line 2">
          <a:extLst>
            <a:ext uri="{FF2B5EF4-FFF2-40B4-BE49-F238E27FC236}">
              <a16:creationId xmlns:a16="http://schemas.microsoft.com/office/drawing/2014/main" id="{45F0F3C9-545C-4FF2-859F-806C3F5CB37D}"/>
            </a:ext>
          </a:extLst>
        </xdr:cNvPr>
        <xdr:cNvSpPr>
          <a:spLocks noChangeShapeType="1"/>
        </xdr:cNvSpPr>
      </xdr:nvSpPr>
      <xdr:spPr bwMode="auto">
        <a:xfrm>
          <a:off x="9525" y="438150"/>
          <a:ext cx="10668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32</xdr:row>
      <xdr:rowOff>46566</xdr:rowOff>
    </xdr:from>
    <xdr:to>
      <xdr:col>5</xdr:col>
      <xdr:colOff>338667</xdr:colOff>
      <xdr:row>47</xdr:row>
      <xdr:rowOff>122766</xdr:rowOff>
    </xdr:to>
    <xdr:graphicFrame macro="">
      <xdr:nvGraphicFramePr>
        <xdr:cNvPr id="4" name="Chart 1">
          <a:extLst>
            <a:ext uri="{FF2B5EF4-FFF2-40B4-BE49-F238E27FC236}">
              <a16:creationId xmlns:a16="http://schemas.microsoft.com/office/drawing/2014/main" id="{77193418-B561-4D75-848D-044447EF4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xdr:row>
      <xdr:rowOff>0</xdr:rowOff>
    </xdr:from>
    <xdr:to>
      <xdr:col>1</xdr:col>
      <xdr:colOff>0</xdr:colOff>
      <xdr:row>3</xdr:row>
      <xdr:rowOff>314325</xdr:rowOff>
    </xdr:to>
    <xdr:sp macro="" textlink="">
      <xdr:nvSpPr>
        <xdr:cNvPr id="5" name="Line 2">
          <a:extLst>
            <a:ext uri="{FF2B5EF4-FFF2-40B4-BE49-F238E27FC236}">
              <a16:creationId xmlns:a16="http://schemas.microsoft.com/office/drawing/2014/main" id="{37EFAF6A-00ED-4637-8D0B-45DE3C49AD27}"/>
            </a:ext>
          </a:extLst>
        </xdr:cNvPr>
        <xdr:cNvSpPr>
          <a:spLocks noChangeShapeType="1"/>
        </xdr:cNvSpPr>
      </xdr:nvSpPr>
      <xdr:spPr bwMode="auto">
        <a:xfrm>
          <a:off x="9525" y="438150"/>
          <a:ext cx="1066800" cy="457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19050</xdr:colOff>
      <xdr:row>3</xdr:row>
      <xdr:rowOff>19050</xdr:rowOff>
    </xdr:from>
    <xdr:to>
      <xdr:col>0</xdr:col>
      <xdr:colOff>800100</xdr:colOff>
      <xdr:row>5</xdr:row>
      <xdr:rowOff>247650</xdr:rowOff>
    </xdr:to>
    <xdr:sp macro="" textlink="">
      <xdr:nvSpPr>
        <xdr:cNvPr id="2" name="Line 1">
          <a:extLst>
            <a:ext uri="{FF2B5EF4-FFF2-40B4-BE49-F238E27FC236}">
              <a16:creationId xmlns:a16="http://schemas.microsoft.com/office/drawing/2014/main" id="{17E7B115-0BBC-4750-8621-74BF7A93EC20}"/>
            </a:ext>
          </a:extLst>
        </xdr:cNvPr>
        <xdr:cNvSpPr>
          <a:spLocks noChangeShapeType="1"/>
        </xdr:cNvSpPr>
      </xdr:nvSpPr>
      <xdr:spPr bwMode="auto">
        <a:xfrm>
          <a:off x="19050" y="609600"/>
          <a:ext cx="78105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56</xdr:row>
      <xdr:rowOff>19050</xdr:rowOff>
    </xdr:from>
    <xdr:to>
      <xdr:col>0</xdr:col>
      <xdr:colOff>800100</xdr:colOff>
      <xdr:row>58</xdr:row>
      <xdr:rowOff>247650</xdr:rowOff>
    </xdr:to>
    <xdr:sp macro="" textlink="">
      <xdr:nvSpPr>
        <xdr:cNvPr id="3" name="Line 2">
          <a:extLst>
            <a:ext uri="{FF2B5EF4-FFF2-40B4-BE49-F238E27FC236}">
              <a16:creationId xmlns:a16="http://schemas.microsoft.com/office/drawing/2014/main" id="{77FDA350-5173-4472-A2DA-85D4EFD72D39}"/>
            </a:ext>
          </a:extLst>
        </xdr:cNvPr>
        <xdr:cNvSpPr>
          <a:spLocks noChangeShapeType="1"/>
        </xdr:cNvSpPr>
      </xdr:nvSpPr>
      <xdr:spPr bwMode="auto">
        <a:xfrm>
          <a:off x="19050" y="13773150"/>
          <a:ext cx="781050" cy="638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156882</xdr:colOff>
      <xdr:row>37</xdr:row>
      <xdr:rowOff>33618</xdr:rowOff>
    </xdr:from>
    <xdr:to>
      <xdr:col>11</xdr:col>
      <xdr:colOff>549088</xdr:colOff>
      <xdr:row>53</xdr:row>
      <xdr:rowOff>212912</xdr:rowOff>
    </xdr:to>
    <xdr:graphicFrame macro="">
      <xdr:nvGraphicFramePr>
        <xdr:cNvPr id="4" name="グラフ 3">
          <a:extLst>
            <a:ext uri="{FF2B5EF4-FFF2-40B4-BE49-F238E27FC236}">
              <a16:creationId xmlns:a16="http://schemas.microsoft.com/office/drawing/2014/main" id="{23070415-3AF2-4CD9-B1B6-9E8C182EA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44823</xdr:colOff>
      <xdr:row>90</xdr:row>
      <xdr:rowOff>152400</xdr:rowOff>
    </xdr:from>
    <xdr:to>
      <xdr:col>11</xdr:col>
      <xdr:colOff>627528</xdr:colOff>
      <xdr:row>107</xdr:row>
      <xdr:rowOff>257175</xdr:rowOff>
    </xdr:to>
    <xdr:graphicFrame macro="">
      <xdr:nvGraphicFramePr>
        <xdr:cNvPr id="5" name="グラフ 4">
          <a:extLst>
            <a:ext uri="{FF2B5EF4-FFF2-40B4-BE49-F238E27FC236}">
              <a16:creationId xmlns:a16="http://schemas.microsoft.com/office/drawing/2014/main" id="{2975C874-5DB2-4A4D-9D7C-B930B3335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105896</xdr:colOff>
      <xdr:row>33</xdr:row>
      <xdr:rowOff>35859</xdr:rowOff>
    </xdr:from>
    <xdr:to>
      <xdr:col>9</xdr:col>
      <xdr:colOff>563096</xdr:colOff>
      <xdr:row>57</xdr:row>
      <xdr:rowOff>16809</xdr:rowOff>
    </xdr:to>
    <xdr:graphicFrame macro="">
      <xdr:nvGraphicFramePr>
        <xdr:cNvPr id="2" name="Chart 4">
          <a:extLst>
            <a:ext uri="{FF2B5EF4-FFF2-40B4-BE49-F238E27FC236}">
              <a16:creationId xmlns:a16="http://schemas.microsoft.com/office/drawing/2014/main" id="{C3E12EAA-7DDF-4D9D-9D9A-75E2ED0D4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83483</xdr:colOff>
      <xdr:row>34</xdr:row>
      <xdr:rowOff>80683</xdr:rowOff>
    </xdr:from>
    <xdr:to>
      <xdr:col>9</xdr:col>
      <xdr:colOff>540683</xdr:colOff>
      <xdr:row>58</xdr:row>
      <xdr:rowOff>61633</xdr:rowOff>
    </xdr:to>
    <xdr:graphicFrame macro="">
      <xdr:nvGraphicFramePr>
        <xdr:cNvPr id="3" name="Chart 4">
          <a:extLst>
            <a:ext uri="{FF2B5EF4-FFF2-40B4-BE49-F238E27FC236}">
              <a16:creationId xmlns:a16="http://schemas.microsoft.com/office/drawing/2014/main" id="{82049808-CC0D-4C55-813C-B482350E94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47063</xdr:colOff>
      <xdr:row>37</xdr:row>
      <xdr:rowOff>0</xdr:rowOff>
    </xdr:from>
    <xdr:to>
      <xdr:col>6</xdr:col>
      <xdr:colOff>799538</xdr:colOff>
      <xdr:row>54</xdr:row>
      <xdr:rowOff>89647</xdr:rowOff>
    </xdr:to>
    <xdr:graphicFrame macro="">
      <xdr:nvGraphicFramePr>
        <xdr:cNvPr id="2" name="グラフ 1">
          <a:extLst>
            <a:ext uri="{FF2B5EF4-FFF2-40B4-BE49-F238E27FC236}">
              <a16:creationId xmlns:a16="http://schemas.microsoft.com/office/drawing/2014/main" id="{1AB75B90-9D45-42EB-8A9C-7DA40DD11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0</xdr:colOff>
      <xdr:row>27</xdr:row>
      <xdr:rowOff>33059</xdr:rowOff>
    </xdr:from>
    <xdr:to>
      <xdr:col>5</xdr:col>
      <xdr:colOff>1581150</xdr:colOff>
      <xdr:row>49</xdr:row>
      <xdr:rowOff>90209</xdr:rowOff>
    </xdr:to>
    <xdr:graphicFrame macro="">
      <xdr:nvGraphicFramePr>
        <xdr:cNvPr id="3" name="Chart 3">
          <a:extLst>
            <a:ext uri="{FF2B5EF4-FFF2-40B4-BE49-F238E27FC236}">
              <a16:creationId xmlns:a16="http://schemas.microsoft.com/office/drawing/2014/main" id="{E7BDC93B-DC4E-4E3D-B721-54F348D46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c:userShapes xmlns:c="http://schemas.openxmlformats.org/drawingml/2006/chart">
  <cdr:relSizeAnchor xmlns:cdr="http://schemas.openxmlformats.org/drawingml/2006/chartDrawing">
    <cdr:from>
      <cdr:x>0.92396</cdr:x>
      <cdr:y>0.08446</cdr:y>
    </cdr:from>
    <cdr:to>
      <cdr:x>1</cdr:x>
      <cdr:y>0.15071</cdr:y>
    </cdr:to>
    <cdr:sp macro="" textlink="">
      <cdr:nvSpPr>
        <cdr:cNvPr id="2" name="テキスト ボックス 1">
          <a:extLst xmlns:a="http://schemas.openxmlformats.org/drawingml/2006/main">
            <a:ext uri="{FF2B5EF4-FFF2-40B4-BE49-F238E27FC236}">
              <a16:creationId xmlns:a16="http://schemas.microsoft.com/office/drawing/2014/main" id="{C2376B2D-3011-41F1-9056-1C51741CBF71}"/>
            </a:ext>
          </a:extLst>
        </cdr:cNvPr>
        <cdr:cNvSpPr txBox="1"/>
      </cdr:nvSpPr>
      <cdr:spPr>
        <a:xfrm xmlns:a="http://schemas.openxmlformats.org/drawingml/2006/main">
          <a:off x="5923429" y="314325"/>
          <a:ext cx="487456" cy="24652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（人）</a:t>
          </a:r>
        </a:p>
      </cdr:txBody>
    </cdr:sp>
  </cdr:relSizeAnchor>
  <cdr:relSizeAnchor xmlns:cdr="http://schemas.openxmlformats.org/drawingml/2006/chartDrawing">
    <cdr:from>
      <cdr:x>0.02377</cdr:x>
      <cdr:y>0.09952</cdr:y>
    </cdr:from>
    <cdr:to>
      <cdr:x>0.1664</cdr:x>
      <cdr:y>0.17781</cdr:y>
    </cdr:to>
    <cdr:sp macro="" textlink="">
      <cdr:nvSpPr>
        <cdr:cNvPr id="3" name="テキスト ボックス 2">
          <a:extLst xmlns:a="http://schemas.openxmlformats.org/drawingml/2006/main">
            <a:ext uri="{FF2B5EF4-FFF2-40B4-BE49-F238E27FC236}">
              <a16:creationId xmlns:a16="http://schemas.microsoft.com/office/drawing/2014/main" id="{CE355572-42A4-42A6-B0C0-3D01B530BCBB}"/>
            </a:ext>
          </a:extLst>
        </cdr:cNvPr>
        <cdr:cNvSpPr txBox="1"/>
      </cdr:nvSpPr>
      <cdr:spPr>
        <a:xfrm xmlns:a="http://schemas.openxmlformats.org/drawingml/2006/main">
          <a:off x="152400" y="370354"/>
          <a:ext cx="914400" cy="29135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1100"/>
            <a:t>（冊）</a:t>
          </a:r>
        </a:p>
      </cdr:txBody>
    </cdr:sp>
  </cdr:relSizeAnchor>
</c:userShapes>
</file>

<file path=xl/drawings/drawing48.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0</xdr:colOff>
      <xdr:row>2</xdr:row>
      <xdr:rowOff>219075</xdr:rowOff>
    </xdr:to>
    <xdr:sp macro="" textlink="">
      <xdr:nvSpPr>
        <xdr:cNvPr id="2" name="Line 1">
          <a:extLst>
            <a:ext uri="{FF2B5EF4-FFF2-40B4-BE49-F238E27FC236}">
              <a16:creationId xmlns:a16="http://schemas.microsoft.com/office/drawing/2014/main" id="{7304DECF-35F1-472C-BD0E-3096063A23FF}"/>
            </a:ext>
          </a:extLst>
        </xdr:cNvPr>
        <xdr:cNvSpPr>
          <a:spLocks noChangeShapeType="1"/>
        </xdr:cNvSpPr>
      </xdr:nvSpPr>
      <xdr:spPr bwMode="auto">
        <a:xfrm flipH="1" flipV="1">
          <a:off x="9525" y="276225"/>
          <a:ext cx="933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1</xdr:col>
      <xdr:colOff>0</xdr:colOff>
      <xdr:row>2</xdr:row>
      <xdr:rowOff>219075</xdr:rowOff>
    </xdr:to>
    <xdr:sp macro="" textlink="">
      <xdr:nvSpPr>
        <xdr:cNvPr id="3" name="Line 1">
          <a:extLst>
            <a:ext uri="{FF2B5EF4-FFF2-40B4-BE49-F238E27FC236}">
              <a16:creationId xmlns:a16="http://schemas.microsoft.com/office/drawing/2014/main" id="{6C4A17CA-B7B1-41AE-A8E8-51497713F2C1}"/>
            </a:ext>
          </a:extLst>
        </xdr:cNvPr>
        <xdr:cNvSpPr>
          <a:spLocks noChangeShapeType="1"/>
        </xdr:cNvSpPr>
      </xdr:nvSpPr>
      <xdr:spPr bwMode="auto">
        <a:xfrm flipH="1" flipV="1">
          <a:off x="9525" y="276225"/>
          <a:ext cx="933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0</xdr:colOff>
      <xdr:row>2</xdr:row>
      <xdr:rowOff>219075</xdr:rowOff>
    </xdr:to>
    <xdr:sp macro="" textlink="">
      <xdr:nvSpPr>
        <xdr:cNvPr id="2" name="Line 1">
          <a:extLst>
            <a:ext uri="{FF2B5EF4-FFF2-40B4-BE49-F238E27FC236}">
              <a16:creationId xmlns:a16="http://schemas.microsoft.com/office/drawing/2014/main" id="{277DFC66-3DE6-47C2-AA07-79878B32F016}"/>
            </a:ext>
          </a:extLst>
        </xdr:cNvPr>
        <xdr:cNvSpPr>
          <a:spLocks noChangeShapeType="1"/>
        </xdr:cNvSpPr>
      </xdr:nvSpPr>
      <xdr:spPr bwMode="auto">
        <a:xfrm flipH="1" flipV="1">
          <a:off x="9525" y="276225"/>
          <a:ext cx="933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1</xdr:col>
      <xdr:colOff>0</xdr:colOff>
      <xdr:row>2</xdr:row>
      <xdr:rowOff>219075</xdr:rowOff>
    </xdr:to>
    <xdr:sp macro="" textlink="">
      <xdr:nvSpPr>
        <xdr:cNvPr id="4" name="Line 1">
          <a:extLst>
            <a:ext uri="{FF2B5EF4-FFF2-40B4-BE49-F238E27FC236}">
              <a16:creationId xmlns:a16="http://schemas.microsoft.com/office/drawing/2014/main" id="{723681BF-14CB-44AA-B06C-D1A664E5CB9A}"/>
            </a:ext>
          </a:extLst>
        </xdr:cNvPr>
        <xdr:cNvSpPr>
          <a:spLocks noChangeShapeType="1"/>
        </xdr:cNvSpPr>
      </xdr:nvSpPr>
      <xdr:spPr bwMode="auto">
        <a:xfrm flipH="1" flipV="1">
          <a:off x="9525" y="276225"/>
          <a:ext cx="93345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20</xdr:row>
      <xdr:rowOff>47625</xdr:rowOff>
    </xdr:from>
    <xdr:to>
      <xdr:col>8</xdr:col>
      <xdr:colOff>657225</xdr:colOff>
      <xdr:row>36</xdr:row>
      <xdr:rowOff>38101</xdr:rowOff>
    </xdr:to>
    <xdr:graphicFrame macro="">
      <xdr:nvGraphicFramePr>
        <xdr:cNvPr id="5" name="グラフ 1">
          <a:extLst>
            <a:ext uri="{FF2B5EF4-FFF2-40B4-BE49-F238E27FC236}">
              <a16:creationId xmlns:a16="http://schemas.microsoft.com/office/drawing/2014/main" id="{2C556FF2-A610-4E16-8FF6-E9140750F0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1590675</xdr:colOff>
      <xdr:row>2</xdr:row>
      <xdr:rowOff>0</xdr:rowOff>
    </xdr:from>
    <xdr:to>
      <xdr:col>0</xdr:col>
      <xdr:colOff>2215365</xdr:colOff>
      <xdr:row>2</xdr:row>
      <xdr:rowOff>0</xdr:rowOff>
    </xdr:to>
    <xdr:sp macro="" textlink="">
      <xdr:nvSpPr>
        <xdr:cNvPr id="2" name="Line 1026">
          <a:extLst>
            <a:ext uri="{FF2B5EF4-FFF2-40B4-BE49-F238E27FC236}">
              <a16:creationId xmlns:a16="http://schemas.microsoft.com/office/drawing/2014/main" id="{70A5D836-16E6-4B60-BD4F-83F969EBE77C}"/>
            </a:ext>
          </a:extLst>
        </xdr:cNvPr>
        <xdr:cNvSpPr>
          <a:spLocks noChangeShapeType="1"/>
        </xdr:cNvSpPr>
      </xdr:nvSpPr>
      <xdr:spPr bwMode="auto">
        <a:xfrm>
          <a:off x="1590675" y="485775"/>
          <a:ext cx="62469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1580082</xdr:colOff>
      <xdr:row>27</xdr:row>
      <xdr:rowOff>0</xdr:rowOff>
    </xdr:from>
    <xdr:to>
      <xdr:col>0</xdr:col>
      <xdr:colOff>2212114</xdr:colOff>
      <xdr:row>27</xdr:row>
      <xdr:rowOff>0</xdr:rowOff>
    </xdr:to>
    <xdr:sp macro="" textlink="">
      <xdr:nvSpPr>
        <xdr:cNvPr id="3" name="Line 1030">
          <a:extLst>
            <a:ext uri="{FF2B5EF4-FFF2-40B4-BE49-F238E27FC236}">
              <a16:creationId xmlns:a16="http://schemas.microsoft.com/office/drawing/2014/main" id="{4409BAAF-A480-4868-94E3-8A17C21AD469}"/>
            </a:ext>
          </a:extLst>
        </xdr:cNvPr>
        <xdr:cNvSpPr>
          <a:spLocks noChangeShapeType="1"/>
        </xdr:cNvSpPr>
      </xdr:nvSpPr>
      <xdr:spPr bwMode="auto">
        <a:xfrm flipV="1">
          <a:off x="1580082" y="6038850"/>
          <a:ext cx="63203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831191</xdr:colOff>
      <xdr:row>2</xdr:row>
      <xdr:rowOff>0</xdr:rowOff>
    </xdr:from>
    <xdr:to>
      <xdr:col>0</xdr:col>
      <xdr:colOff>1370342</xdr:colOff>
      <xdr:row>3</xdr:row>
      <xdr:rowOff>0</xdr:rowOff>
    </xdr:to>
    <xdr:cxnSp macro="">
      <xdr:nvCxnSpPr>
        <xdr:cNvPr id="4" name="直線コネクタ 3">
          <a:extLst>
            <a:ext uri="{FF2B5EF4-FFF2-40B4-BE49-F238E27FC236}">
              <a16:creationId xmlns:a16="http://schemas.microsoft.com/office/drawing/2014/main" id="{B96A4AFC-F919-4469-B0EE-A6A1670A2FAF}"/>
            </a:ext>
          </a:extLst>
        </xdr:cNvPr>
        <xdr:cNvCxnSpPr/>
      </xdr:nvCxnSpPr>
      <xdr:spPr bwMode="auto">
        <a:xfrm>
          <a:off x="831191" y="485775"/>
          <a:ext cx="539151" cy="2095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831191</xdr:colOff>
      <xdr:row>27</xdr:row>
      <xdr:rowOff>0</xdr:rowOff>
    </xdr:from>
    <xdr:to>
      <xdr:col>0</xdr:col>
      <xdr:colOff>1370342</xdr:colOff>
      <xdr:row>28</xdr:row>
      <xdr:rowOff>1</xdr:rowOff>
    </xdr:to>
    <xdr:cxnSp macro="">
      <xdr:nvCxnSpPr>
        <xdr:cNvPr id="5" name="直線コネクタ 4">
          <a:extLst>
            <a:ext uri="{FF2B5EF4-FFF2-40B4-BE49-F238E27FC236}">
              <a16:creationId xmlns:a16="http://schemas.microsoft.com/office/drawing/2014/main" id="{930394F7-176F-47A5-A3A2-93570264F4CD}"/>
            </a:ext>
          </a:extLst>
        </xdr:cNvPr>
        <xdr:cNvCxnSpPr/>
      </xdr:nvCxnSpPr>
      <xdr:spPr bwMode="auto">
        <a:xfrm>
          <a:off x="831191" y="6038850"/>
          <a:ext cx="539151" cy="209551"/>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9525</xdr:colOff>
      <xdr:row>1</xdr:row>
      <xdr:rowOff>0</xdr:rowOff>
    </xdr:from>
    <xdr:to>
      <xdr:col>1</xdr:col>
      <xdr:colOff>0</xdr:colOff>
      <xdr:row>2</xdr:row>
      <xdr:rowOff>219075</xdr:rowOff>
    </xdr:to>
    <xdr:sp macro="" textlink="">
      <xdr:nvSpPr>
        <xdr:cNvPr id="2" name="Line 1">
          <a:extLst>
            <a:ext uri="{FF2B5EF4-FFF2-40B4-BE49-F238E27FC236}">
              <a16:creationId xmlns:a16="http://schemas.microsoft.com/office/drawing/2014/main" id="{520053BD-E2AF-46DC-A366-2D4DAF8C2C7A}"/>
            </a:ext>
          </a:extLst>
        </xdr:cNvPr>
        <xdr:cNvSpPr>
          <a:spLocks noChangeShapeType="1"/>
        </xdr:cNvSpPr>
      </xdr:nvSpPr>
      <xdr:spPr bwMode="auto">
        <a:xfrm flipH="1" flipV="1">
          <a:off x="9525" y="276225"/>
          <a:ext cx="12573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xdr:row>
      <xdr:rowOff>0</xdr:rowOff>
    </xdr:from>
    <xdr:to>
      <xdr:col>1</xdr:col>
      <xdr:colOff>0</xdr:colOff>
      <xdr:row>2</xdr:row>
      <xdr:rowOff>219075</xdr:rowOff>
    </xdr:to>
    <xdr:sp macro="" textlink="">
      <xdr:nvSpPr>
        <xdr:cNvPr id="4" name="Line 1">
          <a:extLst>
            <a:ext uri="{FF2B5EF4-FFF2-40B4-BE49-F238E27FC236}">
              <a16:creationId xmlns:a16="http://schemas.microsoft.com/office/drawing/2014/main" id="{3589B87E-B628-44EC-99EF-5774697B77D0}"/>
            </a:ext>
          </a:extLst>
        </xdr:cNvPr>
        <xdr:cNvSpPr>
          <a:spLocks noChangeShapeType="1"/>
        </xdr:cNvSpPr>
      </xdr:nvSpPr>
      <xdr:spPr bwMode="auto">
        <a:xfrm flipH="1" flipV="1">
          <a:off x="9525" y="276225"/>
          <a:ext cx="12573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9526</xdr:colOff>
      <xdr:row>22</xdr:row>
      <xdr:rowOff>9531</xdr:rowOff>
    </xdr:from>
    <xdr:to>
      <xdr:col>6</xdr:col>
      <xdr:colOff>647700</xdr:colOff>
      <xdr:row>36</xdr:row>
      <xdr:rowOff>142875</xdr:rowOff>
    </xdr:to>
    <xdr:graphicFrame macro="">
      <xdr:nvGraphicFramePr>
        <xdr:cNvPr id="5" name="グラフ 4">
          <a:extLst>
            <a:ext uri="{FF2B5EF4-FFF2-40B4-BE49-F238E27FC236}">
              <a16:creationId xmlns:a16="http://schemas.microsoft.com/office/drawing/2014/main" id="{1B9999DD-DF56-4A25-8957-3A59D3E91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0</xdr:rowOff>
    </xdr:from>
    <xdr:to>
      <xdr:col>1</xdr:col>
      <xdr:colOff>0</xdr:colOff>
      <xdr:row>2</xdr:row>
      <xdr:rowOff>219075</xdr:rowOff>
    </xdr:to>
    <xdr:sp macro="" textlink="">
      <xdr:nvSpPr>
        <xdr:cNvPr id="6" name="Line 1">
          <a:extLst>
            <a:ext uri="{FF2B5EF4-FFF2-40B4-BE49-F238E27FC236}">
              <a16:creationId xmlns:a16="http://schemas.microsoft.com/office/drawing/2014/main" id="{AF857608-AC46-48AD-AEF0-6F79185B8943}"/>
            </a:ext>
          </a:extLst>
        </xdr:cNvPr>
        <xdr:cNvSpPr>
          <a:spLocks noChangeShapeType="1"/>
        </xdr:cNvSpPr>
      </xdr:nvSpPr>
      <xdr:spPr bwMode="auto">
        <a:xfrm flipH="1" flipV="1">
          <a:off x="9525" y="276225"/>
          <a:ext cx="1257300" cy="466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22</xdr:row>
      <xdr:rowOff>9531</xdr:rowOff>
    </xdr:from>
    <xdr:to>
      <xdr:col>6</xdr:col>
      <xdr:colOff>638175</xdr:colOff>
      <xdr:row>36</xdr:row>
      <xdr:rowOff>142875</xdr:rowOff>
    </xdr:to>
    <xdr:graphicFrame macro="">
      <xdr:nvGraphicFramePr>
        <xdr:cNvPr id="7" name="グラフ 6">
          <a:extLst>
            <a:ext uri="{FF2B5EF4-FFF2-40B4-BE49-F238E27FC236}">
              <a16:creationId xmlns:a16="http://schemas.microsoft.com/office/drawing/2014/main" id="{6D97AF31-DC3F-4C8F-B7D4-0EFEF9E52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0</xdr:col>
      <xdr:colOff>10582</xdr:colOff>
      <xdr:row>2</xdr:row>
      <xdr:rowOff>21166</xdr:rowOff>
    </xdr:from>
    <xdr:to>
      <xdr:col>1</xdr:col>
      <xdr:colOff>28574</xdr:colOff>
      <xdr:row>4</xdr:row>
      <xdr:rowOff>9524</xdr:rowOff>
    </xdr:to>
    <xdr:sp macro="" textlink="">
      <xdr:nvSpPr>
        <xdr:cNvPr id="2" name="Line 1">
          <a:extLst>
            <a:ext uri="{FF2B5EF4-FFF2-40B4-BE49-F238E27FC236}">
              <a16:creationId xmlns:a16="http://schemas.microsoft.com/office/drawing/2014/main" id="{93CFC035-42A8-4B65-8611-F43F957E3A13}"/>
            </a:ext>
          </a:extLst>
        </xdr:cNvPr>
        <xdr:cNvSpPr>
          <a:spLocks noChangeShapeType="1"/>
        </xdr:cNvSpPr>
      </xdr:nvSpPr>
      <xdr:spPr bwMode="auto">
        <a:xfrm flipH="1" flipV="1">
          <a:off x="10582" y="364066"/>
          <a:ext cx="541867" cy="33125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33</xdr:row>
      <xdr:rowOff>0</xdr:rowOff>
    </xdr:from>
    <xdr:to>
      <xdr:col>0</xdr:col>
      <xdr:colOff>1171575</xdr:colOff>
      <xdr:row>35</xdr:row>
      <xdr:rowOff>0</xdr:rowOff>
    </xdr:to>
    <xdr:sp macro="" textlink="">
      <xdr:nvSpPr>
        <xdr:cNvPr id="3" name="Line 2">
          <a:extLst>
            <a:ext uri="{FF2B5EF4-FFF2-40B4-BE49-F238E27FC236}">
              <a16:creationId xmlns:a16="http://schemas.microsoft.com/office/drawing/2014/main" id="{5AC6F517-C2A1-4EB1-B24B-FE239DCE0CBD}"/>
            </a:ext>
          </a:extLst>
        </xdr:cNvPr>
        <xdr:cNvSpPr>
          <a:spLocks noChangeShapeType="1"/>
        </xdr:cNvSpPr>
      </xdr:nvSpPr>
      <xdr:spPr bwMode="auto">
        <a:xfrm flipH="1" flipV="1">
          <a:off x="9525" y="5657850"/>
          <a:ext cx="5143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21167</xdr:colOff>
      <xdr:row>60</xdr:row>
      <xdr:rowOff>275166</xdr:rowOff>
    </xdr:from>
    <xdr:to>
      <xdr:col>1</xdr:col>
      <xdr:colOff>19050</xdr:colOff>
      <xdr:row>63</xdr:row>
      <xdr:rowOff>9524</xdr:rowOff>
    </xdr:to>
    <xdr:sp macro="" textlink="">
      <xdr:nvSpPr>
        <xdr:cNvPr id="4" name="Line 3">
          <a:extLst>
            <a:ext uri="{FF2B5EF4-FFF2-40B4-BE49-F238E27FC236}">
              <a16:creationId xmlns:a16="http://schemas.microsoft.com/office/drawing/2014/main" id="{9A54D6C5-621C-4FB8-A404-548F0E279E33}"/>
            </a:ext>
          </a:extLst>
        </xdr:cNvPr>
        <xdr:cNvSpPr>
          <a:spLocks noChangeShapeType="1"/>
        </xdr:cNvSpPr>
      </xdr:nvSpPr>
      <xdr:spPr bwMode="auto">
        <a:xfrm flipH="1" flipV="1">
          <a:off x="21167" y="10457391"/>
          <a:ext cx="521758" cy="3534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90</xdr:row>
      <xdr:rowOff>247650</xdr:rowOff>
    </xdr:from>
    <xdr:to>
      <xdr:col>1</xdr:col>
      <xdr:colOff>19050</xdr:colOff>
      <xdr:row>92</xdr:row>
      <xdr:rowOff>238125</xdr:rowOff>
    </xdr:to>
    <xdr:sp macro="" textlink="">
      <xdr:nvSpPr>
        <xdr:cNvPr id="5" name="Line 4">
          <a:extLst>
            <a:ext uri="{FF2B5EF4-FFF2-40B4-BE49-F238E27FC236}">
              <a16:creationId xmlns:a16="http://schemas.microsoft.com/office/drawing/2014/main" id="{6E066E39-94A6-437D-9058-78C6D86FB178}"/>
            </a:ext>
          </a:extLst>
        </xdr:cNvPr>
        <xdr:cNvSpPr>
          <a:spLocks noChangeShapeType="1"/>
        </xdr:cNvSpPr>
      </xdr:nvSpPr>
      <xdr:spPr bwMode="auto">
        <a:xfrm flipH="1" flipV="1">
          <a:off x="9525" y="15601950"/>
          <a:ext cx="5334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1</xdr:col>
      <xdr:colOff>28575</xdr:colOff>
      <xdr:row>122</xdr:row>
      <xdr:rowOff>0</xdr:rowOff>
    </xdr:to>
    <xdr:sp macro="" textlink="">
      <xdr:nvSpPr>
        <xdr:cNvPr id="6" name="Line 5">
          <a:extLst>
            <a:ext uri="{FF2B5EF4-FFF2-40B4-BE49-F238E27FC236}">
              <a16:creationId xmlns:a16="http://schemas.microsoft.com/office/drawing/2014/main" id="{650247E4-315A-4E8B-9418-2F23D7313440}"/>
            </a:ext>
          </a:extLst>
        </xdr:cNvPr>
        <xdr:cNvSpPr>
          <a:spLocks noChangeShapeType="1"/>
        </xdr:cNvSpPr>
      </xdr:nvSpPr>
      <xdr:spPr bwMode="auto">
        <a:xfrm flipH="1" flipV="1">
          <a:off x="9525" y="20574000"/>
          <a:ext cx="5429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148</xdr:row>
      <xdr:rowOff>0</xdr:rowOff>
    </xdr:from>
    <xdr:to>
      <xdr:col>1</xdr:col>
      <xdr:colOff>0</xdr:colOff>
      <xdr:row>149</xdr:row>
      <xdr:rowOff>238125</xdr:rowOff>
    </xdr:to>
    <xdr:sp macro="" textlink="">
      <xdr:nvSpPr>
        <xdr:cNvPr id="7" name="Line 6">
          <a:extLst>
            <a:ext uri="{FF2B5EF4-FFF2-40B4-BE49-F238E27FC236}">
              <a16:creationId xmlns:a16="http://schemas.microsoft.com/office/drawing/2014/main" id="{B4FD2D47-C505-4B3E-905D-A145612771B5}"/>
            </a:ext>
          </a:extLst>
        </xdr:cNvPr>
        <xdr:cNvSpPr>
          <a:spLocks noChangeShapeType="1"/>
        </xdr:cNvSpPr>
      </xdr:nvSpPr>
      <xdr:spPr bwMode="auto">
        <a:xfrm flipH="1" flipV="1">
          <a:off x="9525" y="25374600"/>
          <a:ext cx="5143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119</xdr:row>
      <xdr:rowOff>247650</xdr:rowOff>
    </xdr:from>
    <xdr:to>
      <xdr:col>1</xdr:col>
      <xdr:colOff>19050</xdr:colOff>
      <xdr:row>121</xdr:row>
      <xdr:rowOff>238125</xdr:rowOff>
    </xdr:to>
    <xdr:sp macro="" textlink="">
      <xdr:nvSpPr>
        <xdr:cNvPr id="8" name="Line 4">
          <a:extLst>
            <a:ext uri="{FF2B5EF4-FFF2-40B4-BE49-F238E27FC236}">
              <a16:creationId xmlns:a16="http://schemas.microsoft.com/office/drawing/2014/main" id="{15D40C7C-9B5D-4DDA-B07B-96CA43B1FB82}"/>
            </a:ext>
          </a:extLst>
        </xdr:cNvPr>
        <xdr:cNvSpPr>
          <a:spLocks noChangeShapeType="1"/>
        </xdr:cNvSpPr>
      </xdr:nvSpPr>
      <xdr:spPr bwMode="auto">
        <a:xfrm flipH="1" flipV="1">
          <a:off x="9525" y="20574000"/>
          <a:ext cx="53340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148</xdr:row>
      <xdr:rowOff>0</xdr:rowOff>
    </xdr:from>
    <xdr:to>
      <xdr:col>1</xdr:col>
      <xdr:colOff>28575</xdr:colOff>
      <xdr:row>150</xdr:row>
      <xdr:rowOff>0</xdr:rowOff>
    </xdr:to>
    <xdr:sp macro="" textlink="">
      <xdr:nvSpPr>
        <xdr:cNvPr id="9" name="Line 5">
          <a:extLst>
            <a:ext uri="{FF2B5EF4-FFF2-40B4-BE49-F238E27FC236}">
              <a16:creationId xmlns:a16="http://schemas.microsoft.com/office/drawing/2014/main" id="{77A5E1E0-D6B7-494E-BAE1-2EB4727F4460}"/>
            </a:ext>
          </a:extLst>
        </xdr:cNvPr>
        <xdr:cNvSpPr>
          <a:spLocks noChangeShapeType="1"/>
        </xdr:cNvSpPr>
      </xdr:nvSpPr>
      <xdr:spPr bwMode="auto">
        <a:xfrm flipH="1" flipV="1">
          <a:off x="9525" y="25374600"/>
          <a:ext cx="54292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47625</xdr:colOff>
      <xdr:row>29</xdr:row>
      <xdr:rowOff>219075</xdr:rowOff>
    </xdr:from>
    <xdr:to>
      <xdr:col>3</xdr:col>
      <xdr:colOff>1552575</xdr:colOff>
      <xdr:row>50</xdr:row>
      <xdr:rowOff>171450</xdr:rowOff>
    </xdr:to>
    <xdr:graphicFrame macro="">
      <xdr:nvGraphicFramePr>
        <xdr:cNvPr id="3" name="Chart 3">
          <a:extLst>
            <a:ext uri="{FF2B5EF4-FFF2-40B4-BE49-F238E27FC236}">
              <a16:creationId xmlns:a16="http://schemas.microsoft.com/office/drawing/2014/main" id="{10FB197B-B1F8-4016-8E72-D3A80FA780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0</xdr:col>
      <xdr:colOff>9525</xdr:colOff>
      <xdr:row>6</xdr:row>
      <xdr:rowOff>9525</xdr:rowOff>
    </xdr:from>
    <xdr:to>
      <xdr:col>1</xdr:col>
      <xdr:colOff>0</xdr:colOff>
      <xdr:row>7</xdr:row>
      <xdr:rowOff>171450</xdr:rowOff>
    </xdr:to>
    <xdr:sp macro="" textlink="">
      <xdr:nvSpPr>
        <xdr:cNvPr id="15" name="Line 1">
          <a:extLst>
            <a:ext uri="{FF2B5EF4-FFF2-40B4-BE49-F238E27FC236}">
              <a16:creationId xmlns:a16="http://schemas.microsoft.com/office/drawing/2014/main" id="{3B07AD1A-68B9-4917-8FCB-8DE7E75F1092}"/>
            </a:ext>
          </a:extLst>
        </xdr:cNvPr>
        <xdr:cNvSpPr>
          <a:spLocks noChangeShapeType="1"/>
        </xdr:cNvSpPr>
      </xdr:nvSpPr>
      <xdr:spPr bwMode="auto">
        <a:xfrm flipH="1" flipV="1">
          <a:off x="581025" y="1066800"/>
          <a:ext cx="8572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24</xdr:row>
      <xdr:rowOff>0</xdr:rowOff>
    </xdr:from>
    <xdr:to>
      <xdr:col>0</xdr:col>
      <xdr:colOff>857250</xdr:colOff>
      <xdr:row>26</xdr:row>
      <xdr:rowOff>0</xdr:rowOff>
    </xdr:to>
    <xdr:sp macro="" textlink="">
      <xdr:nvSpPr>
        <xdr:cNvPr id="16" name="Line 2">
          <a:extLst>
            <a:ext uri="{FF2B5EF4-FFF2-40B4-BE49-F238E27FC236}">
              <a16:creationId xmlns:a16="http://schemas.microsoft.com/office/drawing/2014/main" id="{CFF86556-06B2-454F-9984-C4B82DC9501C}"/>
            </a:ext>
          </a:extLst>
        </xdr:cNvPr>
        <xdr:cNvSpPr>
          <a:spLocks noChangeShapeType="1"/>
        </xdr:cNvSpPr>
      </xdr:nvSpPr>
      <xdr:spPr bwMode="auto">
        <a:xfrm flipH="1" flipV="1">
          <a:off x="571500" y="4191000"/>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42</xdr:row>
      <xdr:rowOff>0</xdr:rowOff>
    </xdr:from>
    <xdr:to>
      <xdr:col>0</xdr:col>
      <xdr:colOff>857250</xdr:colOff>
      <xdr:row>44</xdr:row>
      <xdr:rowOff>0</xdr:rowOff>
    </xdr:to>
    <xdr:sp macro="" textlink="">
      <xdr:nvSpPr>
        <xdr:cNvPr id="17" name="Line 3">
          <a:extLst>
            <a:ext uri="{FF2B5EF4-FFF2-40B4-BE49-F238E27FC236}">
              <a16:creationId xmlns:a16="http://schemas.microsoft.com/office/drawing/2014/main" id="{723AB815-6648-4670-BEB7-DA8C2D80D319}"/>
            </a:ext>
          </a:extLst>
        </xdr:cNvPr>
        <xdr:cNvSpPr>
          <a:spLocks noChangeShapeType="1"/>
        </xdr:cNvSpPr>
      </xdr:nvSpPr>
      <xdr:spPr bwMode="auto">
        <a:xfrm flipH="1" flipV="1">
          <a:off x="571500" y="7324725"/>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79</xdr:row>
      <xdr:rowOff>0</xdr:rowOff>
    </xdr:from>
    <xdr:to>
      <xdr:col>0</xdr:col>
      <xdr:colOff>857250</xdr:colOff>
      <xdr:row>81</xdr:row>
      <xdr:rowOff>0</xdr:rowOff>
    </xdr:to>
    <xdr:sp macro="" textlink="">
      <xdr:nvSpPr>
        <xdr:cNvPr id="18" name="Line 5">
          <a:extLst>
            <a:ext uri="{FF2B5EF4-FFF2-40B4-BE49-F238E27FC236}">
              <a16:creationId xmlns:a16="http://schemas.microsoft.com/office/drawing/2014/main" id="{10DB5FDD-C2EF-4A51-AD7A-A655B8445A1B}"/>
            </a:ext>
          </a:extLst>
        </xdr:cNvPr>
        <xdr:cNvSpPr>
          <a:spLocks noChangeShapeType="1"/>
        </xdr:cNvSpPr>
      </xdr:nvSpPr>
      <xdr:spPr bwMode="auto">
        <a:xfrm flipH="1" flipV="1">
          <a:off x="571500" y="13763625"/>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99</xdr:row>
      <xdr:rowOff>0</xdr:rowOff>
    </xdr:from>
    <xdr:to>
      <xdr:col>0</xdr:col>
      <xdr:colOff>857250</xdr:colOff>
      <xdr:row>101</xdr:row>
      <xdr:rowOff>0</xdr:rowOff>
    </xdr:to>
    <xdr:sp macro="" textlink="">
      <xdr:nvSpPr>
        <xdr:cNvPr id="19" name="Line 6">
          <a:extLst>
            <a:ext uri="{FF2B5EF4-FFF2-40B4-BE49-F238E27FC236}">
              <a16:creationId xmlns:a16="http://schemas.microsoft.com/office/drawing/2014/main" id="{C7465D85-8013-4D7E-9463-E71F170B48F2}"/>
            </a:ext>
          </a:extLst>
        </xdr:cNvPr>
        <xdr:cNvSpPr>
          <a:spLocks noChangeShapeType="1"/>
        </xdr:cNvSpPr>
      </xdr:nvSpPr>
      <xdr:spPr bwMode="auto">
        <a:xfrm flipH="1" flipV="1">
          <a:off x="571500" y="17240250"/>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61</xdr:row>
      <xdr:rowOff>0</xdr:rowOff>
    </xdr:from>
    <xdr:to>
      <xdr:col>0</xdr:col>
      <xdr:colOff>857250</xdr:colOff>
      <xdr:row>63</xdr:row>
      <xdr:rowOff>0</xdr:rowOff>
    </xdr:to>
    <xdr:sp macro="" textlink="">
      <xdr:nvSpPr>
        <xdr:cNvPr id="20" name="Line 4">
          <a:extLst>
            <a:ext uri="{FF2B5EF4-FFF2-40B4-BE49-F238E27FC236}">
              <a16:creationId xmlns:a16="http://schemas.microsoft.com/office/drawing/2014/main" id="{1043E462-3B6F-4576-B3E1-0E306C7EFA23}"/>
            </a:ext>
          </a:extLst>
        </xdr:cNvPr>
        <xdr:cNvSpPr>
          <a:spLocks noChangeShapeType="1"/>
        </xdr:cNvSpPr>
      </xdr:nvSpPr>
      <xdr:spPr bwMode="auto">
        <a:xfrm flipH="1" flipV="1">
          <a:off x="571500" y="10629900"/>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159</xdr:row>
      <xdr:rowOff>0</xdr:rowOff>
    </xdr:from>
    <xdr:to>
      <xdr:col>0</xdr:col>
      <xdr:colOff>857250</xdr:colOff>
      <xdr:row>161</xdr:row>
      <xdr:rowOff>0</xdr:rowOff>
    </xdr:to>
    <xdr:sp macro="" textlink="">
      <xdr:nvSpPr>
        <xdr:cNvPr id="21" name="Line 7">
          <a:extLst>
            <a:ext uri="{FF2B5EF4-FFF2-40B4-BE49-F238E27FC236}">
              <a16:creationId xmlns:a16="http://schemas.microsoft.com/office/drawing/2014/main" id="{45A8F1CE-7176-4D66-A246-C07969014896}"/>
            </a:ext>
          </a:extLst>
        </xdr:cNvPr>
        <xdr:cNvSpPr>
          <a:spLocks noChangeShapeType="1"/>
        </xdr:cNvSpPr>
      </xdr:nvSpPr>
      <xdr:spPr bwMode="auto">
        <a:xfrm flipH="1" flipV="1">
          <a:off x="571500" y="27670125"/>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179</xdr:row>
      <xdr:rowOff>0</xdr:rowOff>
    </xdr:from>
    <xdr:to>
      <xdr:col>0</xdr:col>
      <xdr:colOff>857250</xdr:colOff>
      <xdr:row>181</xdr:row>
      <xdr:rowOff>0</xdr:rowOff>
    </xdr:to>
    <xdr:sp macro="" textlink="">
      <xdr:nvSpPr>
        <xdr:cNvPr id="22" name="Line 10">
          <a:extLst>
            <a:ext uri="{FF2B5EF4-FFF2-40B4-BE49-F238E27FC236}">
              <a16:creationId xmlns:a16="http://schemas.microsoft.com/office/drawing/2014/main" id="{8B095618-35AC-449E-9572-1784BC12CC2D}"/>
            </a:ext>
          </a:extLst>
        </xdr:cNvPr>
        <xdr:cNvSpPr>
          <a:spLocks noChangeShapeType="1"/>
        </xdr:cNvSpPr>
      </xdr:nvSpPr>
      <xdr:spPr bwMode="auto">
        <a:xfrm flipH="1" flipV="1">
          <a:off x="571500" y="31146750"/>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119</xdr:row>
      <xdr:rowOff>0</xdr:rowOff>
    </xdr:from>
    <xdr:to>
      <xdr:col>0</xdr:col>
      <xdr:colOff>857250</xdr:colOff>
      <xdr:row>121</xdr:row>
      <xdr:rowOff>0</xdr:rowOff>
    </xdr:to>
    <xdr:sp macro="" textlink="">
      <xdr:nvSpPr>
        <xdr:cNvPr id="23" name="Line 7">
          <a:extLst>
            <a:ext uri="{FF2B5EF4-FFF2-40B4-BE49-F238E27FC236}">
              <a16:creationId xmlns:a16="http://schemas.microsoft.com/office/drawing/2014/main" id="{1E17B958-A4A3-4459-9BA3-B8E234710D03}"/>
            </a:ext>
          </a:extLst>
        </xdr:cNvPr>
        <xdr:cNvSpPr>
          <a:spLocks noChangeShapeType="1"/>
        </xdr:cNvSpPr>
      </xdr:nvSpPr>
      <xdr:spPr bwMode="auto">
        <a:xfrm flipH="1" flipV="1">
          <a:off x="571500" y="20716875"/>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139</xdr:row>
      <xdr:rowOff>0</xdr:rowOff>
    </xdr:from>
    <xdr:to>
      <xdr:col>0</xdr:col>
      <xdr:colOff>857250</xdr:colOff>
      <xdr:row>141</xdr:row>
      <xdr:rowOff>0</xdr:rowOff>
    </xdr:to>
    <xdr:sp macro="" textlink="">
      <xdr:nvSpPr>
        <xdr:cNvPr id="24" name="Line 10">
          <a:extLst>
            <a:ext uri="{FF2B5EF4-FFF2-40B4-BE49-F238E27FC236}">
              <a16:creationId xmlns:a16="http://schemas.microsoft.com/office/drawing/2014/main" id="{2D8D9175-80FC-4DD6-B05B-88B545A57835}"/>
            </a:ext>
          </a:extLst>
        </xdr:cNvPr>
        <xdr:cNvSpPr>
          <a:spLocks noChangeShapeType="1"/>
        </xdr:cNvSpPr>
      </xdr:nvSpPr>
      <xdr:spPr bwMode="auto">
        <a:xfrm flipH="1" flipV="1">
          <a:off x="571500" y="24193500"/>
          <a:ext cx="8572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0</xdr:colOff>
      <xdr:row>3</xdr:row>
      <xdr:rowOff>219075</xdr:rowOff>
    </xdr:to>
    <xdr:sp macro="" textlink="">
      <xdr:nvSpPr>
        <xdr:cNvPr id="2" name="Line 1">
          <a:extLst>
            <a:ext uri="{FF2B5EF4-FFF2-40B4-BE49-F238E27FC236}">
              <a16:creationId xmlns:a16="http://schemas.microsoft.com/office/drawing/2014/main" id="{9402C823-D3A7-4154-8DBD-037C5FF5B85B}"/>
            </a:ext>
          </a:extLst>
        </xdr:cNvPr>
        <xdr:cNvSpPr>
          <a:spLocks noChangeShapeType="1"/>
        </xdr:cNvSpPr>
      </xdr:nvSpPr>
      <xdr:spPr bwMode="auto">
        <a:xfrm>
          <a:off x="9525" y="600075"/>
          <a:ext cx="12573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9525</xdr:rowOff>
    </xdr:from>
    <xdr:to>
      <xdr:col>1</xdr:col>
      <xdr:colOff>0</xdr:colOff>
      <xdr:row>3</xdr:row>
      <xdr:rowOff>219075</xdr:rowOff>
    </xdr:to>
    <xdr:sp macro="" textlink="">
      <xdr:nvSpPr>
        <xdr:cNvPr id="4" name="Line 1">
          <a:extLst>
            <a:ext uri="{FF2B5EF4-FFF2-40B4-BE49-F238E27FC236}">
              <a16:creationId xmlns:a16="http://schemas.microsoft.com/office/drawing/2014/main" id="{34C76DAA-63CA-439D-9DAC-8759DEF78429}"/>
            </a:ext>
          </a:extLst>
        </xdr:cNvPr>
        <xdr:cNvSpPr>
          <a:spLocks noChangeShapeType="1"/>
        </xdr:cNvSpPr>
      </xdr:nvSpPr>
      <xdr:spPr bwMode="auto">
        <a:xfrm>
          <a:off x="9525" y="600075"/>
          <a:ext cx="12573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32</xdr:row>
      <xdr:rowOff>104775</xdr:rowOff>
    </xdr:from>
    <xdr:to>
      <xdr:col>5</xdr:col>
      <xdr:colOff>581025</xdr:colOff>
      <xdr:row>54</xdr:row>
      <xdr:rowOff>104775</xdr:rowOff>
    </xdr:to>
    <xdr:graphicFrame macro="">
      <xdr:nvGraphicFramePr>
        <xdr:cNvPr id="5" name="Chart 2">
          <a:extLst>
            <a:ext uri="{FF2B5EF4-FFF2-40B4-BE49-F238E27FC236}">
              <a16:creationId xmlns:a16="http://schemas.microsoft.com/office/drawing/2014/main" id="{89DFB7A5-A089-46E2-91DA-D065EA2B6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0</xdr:col>
      <xdr:colOff>0</xdr:colOff>
      <xdr:row>2</xdr:row>
      <xdr:rowOff>19050</xdr:rowOff>
    </xdr:from>
    <xdr:to>
      <xdr:col>3</xdr:col>
      <xdr:colOff>0</xdr:colOff>
      <xdr:row>3</xdr:row>
      <xdr:rowOff>209550</xdr:rowOff>
    </xdr:to>
    <xdr:sp macro="" textlink="">
      <xdr:nvSpPr>
        <xdr:cNvPr id="2" name="Line 1">
          <a:extLst>
            <a:ext uri="{FF2B5EF4-FFF2-40B4-BE49-F238E27FC236}">
              <a16:creationId xmlns:a16="http://schemas.microsoft.com/office/drawing/2014/main" id="{B23C59D1-D4AA-4C6F-8B98-61B4A64AC6D8}"/>
            </a:ext>
          </a:extLst>
        </xdr:cNvPr>
        <xdr:cNvSpPr>
          <a:spLocks noChangeShapeType="1"/>
        </xdr:cNvSpPr>
      </xdr:nvSpPr>
      <xdr:spPr bwMode="auto">
        <a:xfrm>
          <a:off x="0" y="657225"/>
          <a:ext cx="20097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19050</xdr:rowOff>
    </xdr:from>
    <xdr:to>
      <xdr:col>3</xdr:col>
      <xdr:colOff>0</xdr:colOff>
      <xdr:row>3</xdr:row>
      <xdr:rowOff>209550</xdr:rowOff>
    </xdr:to>
    <xdr:sp macro="" textlink="">
      <xdr:nvSpPr>
        <xdr:cNvPr id="3" name="Line 1">
          <a:extLst>
            <a:ext uri="{FF2B5EF4-FFF2-40B4-BE49-F238E27FC236}">
              <a16:creationId xmlns:a16="http://schemas.microsoft.com/office/drawing/2014/main" id="{C2994560-E3E8-4F88-ACB7-FE3DFE445D48}"/>
            </a:ext>
          </a:extLst>
        </xdr:cNvPr>
        <xdr:cNvSpPr>
          <a:spLocks noChangeShapeType="1"/>
        </xdr:cNvSpPr>
      </xdr:nvSpPr>
      <xdr:spPr bwMode="auto">
        <a:xfrm>
          <a:off x="0" y="657225"/>
          <a:ext cx="20097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19050</xdr:colOff>
      <xdr:row>2</xdr:row>
      <xdr:rowOff>19050</xdr:rowOff>
    </xdr:from>
    <xdr:to>
      <xdr:col>0</xdr:col>
      <xdr:colOff>800100</xdr:colOff>
      <xdr:row>4</xdr:row>
      <xdr:rowOff>238125</xdr:rowOff>
    </xdr:to>
    <xdr:sp macro="" textlink="">
      <xdr:nvSpPr>
        <xdr:cNvPr id="2" name="Line 4">
          <a:extLst>
            <a:ext uri="{FF2B5EF4-FFF2-40B4-BE49-F238E27FC236}">
              <a16:creationId xmlns:a16="http://schemas.microsoft.com/office/drawing/2014/main" id="{9F286D2C-098B-445C-B5DF-5ECC7331DC8F}"/>
            </a:ext>
          </a:extLst>
        </xdr:cNvPr>
        <xdr:cNvSpPr>
          <a:spLocks noChangeShapeType="1"/>
        </xdr:cNvSpPr>
      </xdr:nvSpPr>
      <xdr:spPr bwMode="auto">
        <a:xfrm>
          <a:off x="19050" y="704850"/>
          <a:ext cx="781050"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2</xdr:row>
      <xdr:rowOff>19050</xdr:rowOff>
    </xdr:from>
    <xdr:to>
      <xdr:col>0</xdr:col>
      <xdr:colOff>800100</xdr:colOff>
      <xdr:row>4</xdr:row>
      <xdr:rowOff>238125</xdr:rowOff>
    </xdr:to>
    <xdr:sp macro="" textlink="">
      <xdr:nvSpPr>
        <xdr:cNvPr id="4" name="Line 4">
          <a:extLst>
            <a:ext uri="{FF2B5EF4-FFF2-40B4-BE49-F238E27FC236}">
              <a16:creationId xmlns:a16="http://schemas.microsoft.com/office/drawing/2014/main" id="{1553C596-4A2B-4D68-9998-2AF6EB8F795C}"/>
            </a:ext>
          </a:extLst>
        </xdr:cNvPr>
        <xdr:cNvSpPr>
          <a:spLocks noChangeShapeType="1"/>
        </xdr:cNvSpPr>
      </xdr:nvSpPr>
      <xdr:spPr bwMode="auto">
        <a:xfrm>
          <a:off x="19050" y="704850"/>
          <a:ext cx="781050" cy="695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32</xdr:row>
      <xdr:rowOff>161925</xdr:rowOff>
    </xdr:from>
    <xdr:to>
      <xdr:col>12</xdr:col>
      <xdr:colOff>628650</xdr:colOff>
      <xdr:row>62</xdr:row>
      <xdr:rowOff>0</xdr:rowOff>
    </xdr:to>
    <xdr:graphicFrame macro="">
      <xdr:nvGraphicFramePr>
        <xdr:cNvPr id="5" name="Chart 5">
          <a:extLst>
            <a:ext uri="{FF2B5EF4-FFF2-40B4-BE49-F238E27FC236}">
              <a16:creationId xmlns:a16="http://schemas.microsoft.com/office/drawing/2014/main" id="{69657E81-F0FA-4077-B598-0951BA1A9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1590675</xdr:colOff>
      <xdr:row>2</xdr:row>
      <xdr:rowOff>0</xdr:rowOff>
    </xdr:from>
    <xdr:to>
      <xdr:col>0</xdr:col>
      <xdr:colOff>2047875</xdr:colOff>
      <xdr:row>2</xdr:row>
      <xdr:rowOff>0</xdr:rowOff>
    </xdr:to>
    <xdr:sp macro="" textlink="">
      <xdr:nvSpPr>
        <xdr:cNvPr id="2" name="Line 2">
          <a:extLst>
            <a:ext uri="{FF2B5EF4-FFF2-40B4-BE49-F238E27FC236}">
              <a16:creationId xmlns:a16="http://schemas.microsoft.com/office/drawing/2014/main" id="{621736CC-BA22-4C4D-86E5-89B0C55D39DA}"/>
            </a:ext>
          </a:extLst>
        </xdr:cNvPr>
        <xdr:cNvSpPr>
          <a:spLocks noChangeShapeType="1"/>
        </xdr:cNvSpPr>
      </xdr:nvSpPr>
      <xdr:spPr bwMode="auto">
        <a:xfrm>
          <a:off x="1590675" y="46672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1562100</xdr:colOff>
      <xdr:row>2</xdr:row>
      <xdr:rowOff>0</xdr:rowOff>
    </xdr:from>
    <xdr:to>
      <xdr:col>1</xdr:col>
      <xdr:colOff>0</xdr:colOff>
      <xdr:row>2</xdr:row>
      <xdr:rowOff>0</xdr:rowOff>
    </xdr:to>
    <xdr:sp macro="" textlink="">
      <xdr:nvSpPr>
        <xdr:cNvPr id="3" name="Line 4">
          <a:extLst>
            <a:ext uri="{FF2B5EF4-FFF2-40B4-BE49-F238E27FC236}">
              <a16:creationId xmlns:a16="http://schemas.microsoft.com/office/drawing/2014/main" id="{0E13FE85-2798-4524-AC1D-E382E728401F}"/>
            </a:ext>
          </a:extLst>
        </xdr:cNvPr>
        <xdr:cNvSpPr>
          <a:spLocks noChangeShapeType="1"/>
        </xdr:cNvSpPr>
      </xdr:nvSpPr>
      <xdr:spPr bwMode="auto">
        <a:xfrm>
          <a:off x="1562100" y="466725"/>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1590675</xdr:colOff>
      <xdr:row>26</xdr:row>
      <xdr:rowOff>0</xdr:rowOff>
    </xdr:from>
    <xdr:to>
      <xdr:col>0</xdr:col>
      <xdr:colOff>2047875</xdr:colOff>
      <xdr:row>26</xdr:row>
      <xdr:rowOff>0</xdr:rowOff>
    </xdr:to>
    <xdr:sp macro="" textlink="">
      <xdr:nvSpPr>
        <xdr:cNvPr id="4" name="Line 6">
          <a:extLst>
            <a:ext uri="{FF2B5EF4-FFF2-40B4-BE49-F238E27FC236}">
              <a16:creationId xmlns:a16="http://schemas.microsoft.com/office/drawing/2014/main" id="{DBDB31F7-D970-41F1-91A0-CFD2292B7551}"/>
            </a:ext>
          </a:extLst>
        </xdr:cNvPr>
        <xdr:cNvSpPr>
          <a:spLocks noChangeShapeType="1"/>
        </xdr:cNvSpPr>
      </xdr:nvSpPr>
      <xdr:spPr bwMode="auto">
        <a:xfrm>
          <a:off x="1590675" y="6572250"/>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1562100</xdr:colOff>
      <xdr:row>26</xdr:row>
      <xdr:rowOff>0</xdr:rowOff>
    </xdr:from>
    <xdr:to>
      <xdr:col>1</xdr:col>
      <xdr:colOff>0</xdr:colOff>
      <xdr:row>26</xdr:row>
      <xdr:rowOff>0</xdr:rowOff>
    </xdr:to>
    <xdr:sp macro="" textlink="">
      <xdr:nvSpPr>
        <xdr:cNvPr id="5" name="Line 8">
          <a:extLst>
            <a:ext uri="{FF2B5EF4-FFF2-40B4-BE49-F238E27FC236}">
              <a16:creationId xmlns:a16="http://schemas.microsoft.com/office/drawing/2014/main" id="{E2B28274-F008-4014-9867-F7ECAE89514A}"/>
            </a:ext>
          </a:extLst>
        </xdr:cNvPr>
        <xdr:cNvSpPr>
          <a:spLocks noChangeShapeType="1"/>
        </xdr:cNvSpPr>
      </xdr:nvSpPr>
      <xdr:spPr bwMode="auto">
        <a:xfrm>
          <a:off x="1562100" y="6572250"/>
          <a:ext cx="6572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871537</xdr:colOff>
      <xdr:row>2</xdr:row>
      <xdr:rowOff>9525</xdr:rowOff>
    </xdr:from>
    <xdr:to>
      <xdr:col>0</xdr:col>
      <xdr:colOff>1409700</xdr:colOff>
      <xdr:row>3</xdr:row>
      <xdr:rowOff>9525</xdr:rowOff>
    </xdr:to>
    <xdr:cxnSp macro="">
      <xdr:nvCxnSpPr>
        <xdr:cNvPr id="6" name="直線コネクタ 5">
          <a:extLst>
            <a:ext uri="{FF2B5EF4-FFF2-40B4-BE49-F238E27FC236}">
              <a16:creationId xmlns:a16="http://schemas.microsoft.com/office/drawing/2014/main" id="{F431A4E2-104A-4211-A504-1937E70F3C1F}"/>
            </a:ext>
          </a:extLst>
        </xdr:cNvPr>
        <xdr:cNvCxnSpPr/>
      </xdr:nvCxnSpPr>
      <xdr:spPr bwMode="auto">
        <a:xfrm>
          <a:off x="871537" y="476250"/>
          <a:ext cx="538163" cy="247650"/>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871537</xdr:colOff>
      <xdr:row>26</xdr:row>
      <xdr:rowOff>0</xdr:rowOff>
    </xdr:from>
    <xdr:to>
      <xdr:col>0</xdr:col>
      <xdr:colOff>1390650</xdr:colOff>
      <xdr:row>27</xdr:row>
      <xdr:rowOff>9525</xdr:rowOff>
    </xdr:to>
    <xdr:cxnSp macro="">
      <xdr:nvCxnSpPr>
        <xdr:cNvPr id="7" name="直線コネクタ 6">
          <a:extLst>
            <a:ext uri="{FF2B5EF4-FFF2-40B4-BE49-F238E27FC236}">
              <a16:creationId xmlns:a16="http://schemas.microsoft.com/office/drawing/2014/main" id="{74ABB2DB-9F71-4417-8AE5-F1C64118D78A}"/>
            </a:ext>
          </a:extLst>
        </xdr:cNvPr>
        <xdr:cNvCxnSpPr/>
      </xdr:nvCxnSpPr>
      <xdr:spPr bwMode="auto">
        <a:xfrm>
          <a:off x="871537" y="6572250"/>
          <a:ext cx="519113" cy="2571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3E143A3-830A-4F3F-9306-A220A32D359E}"/>
            </a:ext>
          </a:extLst>
        </xdr:cNvPr>
        <xdr:cNvSpPr>
          <a:spLocks noChangeShapeType="1"/>
        </xdr:cNvSpPr>
      </xdr:nvSpPr>
      <xdr:spPr bwMode="auto">
        <a:xfrm>
          <a:off x="695325" y="333375"/>
          <a:ext cx="74295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2">
          <a:extLst>
            <a:ext uri="{FF2B5EF4-FFF2-40B4-BE49-F238E27FC236}">
              <a16:creationId xmlns:a16="http://schemas.microsoft.com/office/drawing/2014/main" id="{FA27DD99-0CDA-4F5B-A5B8-E754D9B7B141}"/>
            </a:ext>
          </a:extLst>
        </xdr:cNvPr>
        <xdr:cNvSpPr>
          <a:spLocks noChangeShapeType="1"/>
        </xdr:cNvSpPr>
      </xdr:nvSpPr>
      <xdr:spPr bwMode="auto">
        <a:xfrm>
          <a:off x="695325" y="333375"/>
          <a:ext cx="74295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36</xdr:row>
      <xdr:rowOff>104754</xdr:rowOff>
    </xdr:from>
    <xdr:to>
      <xdr:col>4</xdr:col>
      <xdr:colOff>6804</xdr:colOff>
      <xdr:row>46</xdr:row>
      <xdr:rowOff>87291</xdr:rowOff>
    </xdr:to>
    <xdr:graphicFrame macro="">
      <xdr:nvGraphicFramePr>
        <xdr:cNvPr id="4" name="Chart 6">
          <a:extLst>
            <a:ext uri="{FF2B5EF4-FFF2-40B4-BE49-F238E27FC236}">
              <a16:creationId xmlns:a16="http://schemas.microsoft.com/office/drawing/2014/main" id="{CED9CE81-2FF0-440A-B9E4-055D785C3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79381</xdr:colOff>
      <xdr:row>36</xdr:row>
      <xdr:rowOff>55541</xdr:rowOff>
    </xdr:from>
    <xdr:to>
      <xdr:col>8</xdr:col>
      <xdr:colOff>0</xdr:colOff>
      <xdr:row>46</xdr:row>
      <xdr:rowOff>55542</xdr:rowOff>
    </xdr:to>
    <xdr:graphicFrame macro="">
      <xdr:nvGraphicFramePr>
        <xdr:cNvPr id="5" name="Chart 11">
          <a:extLst>
            <a:ext uri="{FF2B5EF4-FFF2-40B4-BE49-F238E27FC236}">
              <a16:creationId xmlns:a16="http://schemas.microsoft.com/office/drawing/2014/main" id="{4E8C83C0-C242-4AE4-A330-8969CB774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84124</xdr:rowOff>
    </xdr:from>
    <xdr:to>
      <xdr:col>4</xdr:col>
      <xdr:colOff>81642</xdr:colOff>
      <xdr:row>58</xdr:row>
      <xdr:rowOff>31750</xdr:rowOff>
    </xdr:to>
    <xdr:graphicFrame macro="">
      <xdr:nvGraphicFramePr>
        <xdr:cNvPr id="6" name="Chart 12">
          <a:extLst>
            <a:ext uri="{FF2B5EF4-FFF2-40B4-BE49-F238E27FC236}">
              <a16:creationId xmlns:a16="http://schemas.microsoft.com/office/drawing/2014/main" id="{673E15AD-E1FA-4B8C-8C16-FCD554CDD2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95245</xdr:colOff>
      <xdr:row>46</xdr:row>
      <xdr:rowOff>63487</xdr:rowOff>
    </xdr:from>
    <xdr:to>
      <xdr:col>8</xdr:col>
      <xdr:colOff>0</xdr:colOff>
      <xdr:row>57</xdr:row>
      <xdr:rowOff>103175</xdr:rowOff>
    </xdr:to>
    <xdr:graphicFrame macro="">
      <xdr:nvGraphicFramePr>
        <xdr:cNvPr id="7" name="グラフ 8">
          <a:extLst>
            <a:ext uri="{FF2B5EF4-FFF2-40B4-BE49-F238E27FC236}">
              <a16:creationId xmlns:a16="http://schemas.microsoft.com/office/drawing/2014/main" id="{759E21BB-6C7E-4A5A-9B11-440C81E5C4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4</xdr:col>
      <xdr:colOff>203182</xdr:colOff>
      <xdr:row>47</xdr:row>
      <xdr:rowOff>177799</xdr:rowOff>
    </xdr:from>
    <xdr:ext cx="333375" cy="123824"/>
    <xdr:sp macro="" textlink="">
      <xdr:nvSpPr>
        <xdr:cNvPr id="8" name="テキスト ボックス 7">
          <a:extLst>
            <a:ext uri="{FF2B5EF4-FFF2-40B4-BE49-F238E27FC236}">
              <a16:creationId xmlns:a16="http://schemas.microsoft.com/office/drawing/2014/main" id="{52591948-1A1F-431E-BE6E-E08A89FDFE2A}"/>
            </a:ext>
          </a:extLst>
        </xdr:cNvPr>
        <xdr:cNvSpPr txBox="1"/>
      </xdr:nvSpPr>
      <xdr:spPr>
        <a:xfrm>
          <a:off x="4146532" y="8569324"/>
          <a:ext cx="333375" cy="123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r>
            <a:rPr kumimoji="1" lang="ja-JP" altLang="en-US" sz="550" baseline="0"/>
            <a:t>（万円）</a:t>
          </a:r>
        </a:p>
      </xdr:txBody>
    </xdr:sp>
    <xdr:clientData/>
  </xdr:oneCellAnchor>
  <xdr:twoCellAnchor>
    <xdr:from>
      <xdr:col>0</xdr:col>
      <xdr:colOff>9525</xdr:colOff>
      <xdr:row>2</xdr:row>
      <xdr:rowOff>0</xdr:rowOff>
    </xdr:from>
    <xdr:to>
      <xdr:col>1</xdr:col>
      <xdr:colOff>0</xdr:colOff>
      <xdr:row>4</xdr:row>
      <xdr:rowOff>0</xdr:rowOff>
    </xdr:to>
    <xdr:sp macro="" textlink="">
      <xdr:nvSpPr>
        <xdr:cNvPr id="9" name="Line 1">
          <a:extLst>
            <a:ext uri="{FF2B5EF4-FFF2-40B4-BE49-F238E27FC236}">
              <a16:creationId xmlns:a16="http://schemas.microsoft.com/office/drawing/2014/main" id="{A58D1A0C-5BBB-4E2A-8D22-32C2B4701DA0}"/>
            </a:ext>
          </a:extLst>
        </xdr:cNvPr>
        <xdr:cNvSpPr>
          <a:spLocks noChangeShapeType="1"/>
        </xdr:cNvSpPr>
      </xdr:nvSpPr>
      <xdr:spPr bwMode="auto">
        <a:xfrm>
          <a:off x="695325" y="333375"/>
          <a:ext cx="74295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1</xdr:col>
      <xdr:colOff>0</xdr:colOff>
      <xdr:row>4</xdr:row>
      <xdr:rowOff>0</xdr:rowOff>
    </xdr:to>
    <xdr:sp macro="" textlink="">
      <xdr:nvSpPr>
        <xdr:cNvPr id="10" name="Line 2">
          <a:extLst>
            <a:ext uri="{FF2B5EF4-FFF2-40B4-BE49-F238E27FC236}">
              <a16:creationId xmlns:a16="http://schemas.microsoft.com/office/drawing/2014/main" id="{2D671CA2-F651-4EF0-81BD-609FCEBADD9C}"/>
            </a:ext>
          </a:extLst>
        </xdr:cNvPr>
        <xdr:cNvSpPr>
          <a:spLocks noChangeShapeType="1"/>
        </xdr:cNvSpPr>
      </xdr:nvSpPr>
      <xdr:spPr bwMode="auto">
        <a:xfrm>
          <a:off x="695325" y="333375"/>
          <a:ext cx="742950" cy="704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4</xdr:col>
      <xdr:colOff>203182</xdr:colOff>
      <xdr:row>47</xdr:row>
      <xdr:rowOff>177799</xdr:rowOff>
    </xdr:from>
    <xdr:ext cx="333375" cy="123824"/>
    <xdr:sp macro="" textlink="">
      <xdr:nvSpPr>
        <xdr:cNvPr id="15" name="テキスト ボックス 14">
          <a:extLst>
            <a:ext uri="{FF2B5EF4-FFF2-40B4-BE49-F238E27FC236}">
              <a16:creationId xmlns:a16="http://schemas.microsoft.com/office/drawing/2014/main" id="{86F47BAB-8ED2-477A-9729-80AA44CF2B1B}"/>
            </a:ext>
          </a:extLst>
        </xdr:cNvPr>
        <xdr:cNvSpPr txBox="1"/>
      </xdr:nvSpPr>
      <xdr:spPr>
        <a:xfrm>
          <a:off x="4146532" y="8569324"/>
          <a:ext cx="333375" cy="1238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lIns="0" tIns="0" rIns="0" bIns="0" rtlCol="0" anchor="t">
          <a:noAutofit/>
        </a:bodyPr>
        <a:lstStyle/>
        <a:p>
          <a:r>
            <a:rPr kumimoji="1" lang="ja-JP" altLang="en-US" sz="550" baseline="0"/>
            <a:t>（万円）</a:t>
          </a:r>
        </a:p>
      </xdr:txBody>
    </xdr:sp>
    <xdr:clientData/>
  </xdr:oneCellAnchor>
  <xdr:oneCellAnchor>
    <xdr:from>
      <xdr:col>1</xdr:col>
      <xdr:colOff>625929</xdr:colOff>
      <xdr:row>69</xdr:row>
      <xdr:rowOff>47626</xdr:rowOff>
    </xdr:from>
    <xdr:ext cx="1031051" cy="275717"/>
    <xdr:sp macro="" textlink="">
      <xdr:nvSpPr>
        <xdr:cNvPr id="16" name="テキスト ボックス 15">
          <a:extLst>
            <a:ext uri="{FF2B5EF4-FFF2-40B4-BE49-F238E27FC236}">
              <a16:creationId xmlns:a16="http://schemas.microsoft.com/office/drawing/2014/main" id="{A6C596F4-0420-46E8-8F4C-FB24C432CC55}"/>
            </a:ext>
          </a:extLst>
        </xdr:cNvPr>
        <xdr:cNvSpPr txBox="1"/>
      </xdr:nvSpPr>
      <xdr:spPr>
        <a:xfrm>
          <a:off x="2064204" y="12325351"/>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工業統計調査</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104774</xdr:colOff>
      <xdr:row>34</xdr:row>
      <xdr:rowOff>133349</xdr:rowOff>
    </xdr:from>
    <xdr:to>
      <xdr:col>6</xdr:col>
      <xdr:colOff>1066800</xdr:colOff>
      <xdr:row>49</xdr:row>
      <xdr:rowOff>9524</xdr:rowOff>
    </xdr:to>
    <xdr:graphicFrame macro="">
      <xdr:nvGraphicFramePr>
        <xdr:cNvPr id="2" name="Chart 2">
          <a:extLst>
            <a:ext uri="{FF2B5EF4-FFF2-40B4-BE49-F238E27FC236}">
              <a16:creationId xmlns:a16="http://schemas.microsoft.com/office/drawing/2014/main" id="{E956B50C-4E17-4DBD-ACD2-2690CC8922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18</xdr:row>
      <xdr:rowOff>9526</xdr:rowOff>
    </xdr:from>
    <xdr:to>
      <xdr:col>6</xdr:col>
      <xdr:colOff>981075</xdr:colOff>
      <xdr:row>34</xdr:row>
      <xdr:rowOff>9312</xdr:rowOff>
    </xdr:to>
    <xdr:graphicFrame macro="">
      <xdr:nvGraphicFramePr>
        <xdr:cNvPr id="3" name="Chart 1">
          <a:extLst>
            <a:ext uri="{FF2B5EF4-FFF2-40B4-BE49-F238E27FC236}">
              <a16:creationId xmlns:a16="http://schemas.microsoft.com/office/drawing/2014/main" id="{3F62741D-C43F-4FDF-8DF8-05D780A5E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4</xdr:row>
      <xdr:rowOff>0</xdr:rowOff>
    </xdr:from>
    <xdr:to>
      <xdr:col>0</xdr:col>
      <xdr:colOff>876300</xdr:colOff>
      <xdr:row>8</xdr:row>
      <xdr:rowOff>0</xdr:rowOff>
    </xdr:to>
    <xdr:sp macro="" textlink="">
      <xdr:nvSpPr>
        <xdr:cNvPr id="2" name="Line 1">
          <a:extLst>
            <a:ext uri="{FF2B5EF4-FFF2-40B4-BE49-F238E27FC236}">
              <a16:creationId xmlns:a16="http://schemas.microsoft.com/office/drawing/2014/main" id="{7089909C-7F11-4083-8F39-AB4A460C3409}"/>
            </a:ext>
          </a:extLst>
        </xdr:cNvPr>
        <xdr:cNvSpPr>
          <a:spLocks noChangeShapeType="1"/>
        </xdr:cNvSpPr>
      </xdr:nvSpPr>
      <xdr:spPr bwMode="auto">
        <a:xfrm>
          <a:off x="9525" y="914400"/>
          <a:ext cx="72390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13</xdr:row>
      <xdr:rowOff>0</xdr:rowOff>
    </xdr:from>
    <xdr:to>
      <xdr:col>0</xdr:col>
      <xdr:colOff>876300</xdr:colOff>
      <xdr:row>17</xdr:row>
      <xdr:rowOff>0</xdr:rowOff>
    </xdr:to>
    <xdr:sp macro="" textlink="">
      <xdr:nvSpPr>
        <xdr:cNvPr id="3" name="Line 2">
          <a:extLst>
            <a:ext uri="{FF2B5EF4-FFF2-40B4-BE49-F238E27FC236}">
              <a16:creationId xmlns:a16="http://schemas.microsoft.com/office/drawing/2014/main" id="{2F6F8FC8-AC31-47BB-95A2-514533243E17}"/>
            </a:ext>
          </a:extLst>
        </xdr:cNvPr>
        <xdr:cNvSpPr>
          <a:spLocks noChangeShapeType="1"/>
        </xdr:cNvSpPr>
      </xdr:nvSpPr>
      <xdr:spPr bwMode="auto">
        <a:xfrm>
          <a:off x="9525" y="2971800"/>
          <a:ext cx="72390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22</xdr:row>
      <xdr:rowOff>0</xdr:rowOff>
    </xdr:from>
    <xdr:to>
      <xdr:col>0</xdr:col>
      <xdr:colOff>876300</xdr:colOff>
      <xdr:row>26</xdr:row>
      <xdr:rowOff>0</xdr:rowOff>
    </xdr:to>
    <xdr:sp macro="" textlink="">
      <xdr:nvSpPr>
        <xdr:cNvPr id="4" name="Line 3">
          <a:extLst>
            <a:ext uri="{FF2B5EF4-FFF2-40B4-BE49-F238E27FC236}">
              <a16:creationId xmlns:a16="http://schemas.microsoft.com/office/drawing/2014/main" id="{EDD77435-2FFD-43F3-A708-2A0358089339}"/>
            </a:ext>
          </a:extLst>
        </xdr:cNvPr>
        <xdr:cNvSpPr>
          <a:spLocks noChangeShapeType="1"/>
        </xdr:cNvSpPr>
      </xdr:nvSpPr>
      <xdr:spPr bwMode="auto">
        <a:xfrm>
          <a:off x="9525" y="5029200"/>
          <a:ext cx="723900" cy="914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4B35-1564-4BCA-83D3-17C386548756}">
  <dimension ref="A1:L135"/>
  <sheetViews>
    <sheetView tabSelected="1" view="pageBreakPreview" zoomScale="85" zoomScaleNormal="80" zoomScaleSheetLayoutView="85" zoomScalePageLayoutView="41" workbookViewId="0">
      <selection activeCell="E28" sqref="E28"/>
    </sheetView>
  </sheetViews>
  <sheetFormatPr defaultRowHeight="13.5"/>
  <cols>
    <col min="1" max="1" width="13.5" customWidth="1"/>
    <col min="2" max="2" width="3.5" customWidth="1"/>
    <col min="3" max="4" width="7.625" customWidth="1"/>
    <col min="5" max="5" width="4.625" customWidth="1"/>
    <col min="6" max="6" width="2.125" customWidth="1"/>
    <col min="7" max="7" width="7.625" customWidth="1"/>
    <col min="8" max="8" width="3.625" customWidth="1"/>
    <col min="9" max="9" width="10.625" customWidth="1"/>
    <col min="10" max="11" width="7.625" customWidth="1"/>
    <col min="12" max="12" width="5.375" customWidth="1"/>
  </cols>
  <sheetData>
    <row r="1" spans="1:12" ht="13.5" customHeight="1">
      <c r="A1" s="2161" t="s">
        <v>0</v>
      </c>
      <c r="B1" s="2162"/>
      <c r="C1" s="2162"/>
      <c r="D1" s="2162"/>
      <c r="E1" s="2162"/>
      <c r="F1" s="2162"/>
      <c r="G1" s="2162"/>
      <c r="H1" s="2162"/>
      <c r="I1" s="2162"/>
      <c r="J1" s="2162"/>
      <c r="K1" s="2162"/>
      <c r="L1" s="2162"/>
    </row>
    <row r="2" spans="1:12" ht="13.5" customHeight="1">
      <c r="A2" s="2162"/>
      <c r="B2" s="2162"/>
      <c r="C2" s="2162"/>
      <c r="D2" s="2162"/>
      <c r="E2" s="2162"/>
      <c r="F2" s="2162"/>
      <c r="G2" s="2162"/>
      <c r="H2" s="2162"/>
      <c r="I2" s="2162"/>
      <c r="J2" s="2162"/>
      <c r="K2" s="2162"/>
      <c r="L2" s="2162"/>
    </row>
    <row r="3" spans="1:12" ht="13.5" customHeight="1">
      <c r="A3" s="1692"/>
      <c r="B3" s="1692"/>
      <c r="C3" s="1692"/>
      <c r="D3" s="1692"/>
      <c r="E3" s="1692"/>
      <c r="F3" s="1693"/>
      <c r="G3" s="1700"/>
      <c r="H3" s="1697"/>
    </row>
    <row r="4" spans="1:12" ht="13.5" customHeight="1">
      <c r="C4" s="2163" t="s">
        <v>1</v>
      </c>
      <c r="D4" s="2163"/>
      <c r="E4" s="2163"/>
      <c r="F4" s="1690"/>
      <c r="G4" s="1694"/>
      <c r="H4" s="1694"/>
      <c r="I4" s="1694"/>
      <c r="J4" s="2155" t="s">
        <v>2</v>
      </c>
      <c r="K4" s="2156"/>
      <c r="L4" s="2156"/>
    </row>
    <row r="5" spans="1:12" ht="13.5" customHeight="1">
      <c r="C5" s="2163"/>
      <c r="D5" s="2163"/>
      <c r="E5" s="2163"/>
      <c r="F5" s="1690"/>
      <c r="G5" s="1694"/>
      <c r="H5" s="1694"/>
      <c r="I5" s="1694"/>
      <c r="J5" s="2156"/>
      <c r="K5" s="2156"/>
      <c r="L5" s="2156"/>
    </row>
    <row r="6" spans="1:12" ht="13.5" customHeight="1">
      <c r="C6" s="2136">
        <v>283.72000000000003</v>
      </c>
      <c r="D6" s="2136"/>
      <c r="E6" s="2153" t="s">
        <v>4</v>
      </c>
      <c r="F6" s="2"/>
      <c r="G6" s="1698"/>
      <c r="H6" s="1698"/>
      <c r="I6" s="1698"/>
      <c r="J6" s="2126" t="s">
        <v>5</v>
      </c>
      <c r="K6" s="2132">
        <v>52.813698630136983</v>
      </c>
      <c r="L6" s="2133" t="s">
        <v>6</v>
      </c>
    </row>
    <row r="7" spans="1:12" ht="13.5" customHeight="1">
      <c r="C7" s="2136"/>
      <c r="D7" s="2136"/>
      <c r="E7" s="2153"/>
      <c r="F7" s="2"/>
      <c r="G7" s="1698"/>
      <c r="H7" s="1698"/>
      <c r="I7" s="1698"/>
      <c r="J7" s="2126"/>
      <c r="K7" s="2132"/>
      <c r="L7" s="2133"/>
    </row>
    <row r="8" spans="1:12" ht="11.25" customHeight="1">
      <c r="C8" s="2158" t="s">
        <v>7</v>
      </c>
      <c r="D8" s="2158"/>
      <c r="E8" s="1690"/>
      <c r="F8" s="1690"/>
      <c r="J8" s="2159" t="s">
        <v>8</v>
      </c>
      <c r="K8" s="2160"/>
      <c r="L8" s="2160"/>
    </row>
    <row r="9" spans="1:12" ht="13.5" customHeight="1">
      <c r="C9" s="2158"/>
      <c r="D9" s="2158"/>
      <c r="E9" s="1690"/>
      <c r="F9" s="1690"/>
      <c r="G9" s="1694"/>
      <c r="H9" s="1694"/>
      <c r="I9" s="1694"/>
      <c r="J9" s="2160"/>
      <c r="K9" s="2160"/>
      <c r="L9" s="2160"/>
    </row>
    <row r="10" spans="1:12" ht="13.5" customHeight="1">
      <c r="C10" s="2148">
        <v>889.89496686874372</v>
      </c>
      <c r="D10" s="2148"/>
      <c r="E10" s="2153" t="s">
        <v>9</v>
      </c>
      <c r="F10" s="2153"/>
      <c r="G10" s="1694"/>
      <c r="H10" s="1694"/>
      <c r="I10" s="1694"/>
      <c r="J10" s="2126" t="s">
        <v>5</v>
      </c>
      <c r="K10" s="2132">
        <v>37.745205479452054</v>
      </c>
      <c r="L10" s="2133" t="s">
        <v>6</v>
      </c>
    </row>
    <row r="11" spans="1:12" ht="13.5" customHeight="1">
      <c r="C11" s="2148"/>
      <c r="D11" s="2148"/>
      <c r="E11" s="2153"/>
      <c r="F11" s="2153"/>
      <c r="G11" s="1698"/>
      <c r="H11" s="1698"/>
      <c r="I11" s="1698"/>
      <c r="J11" s="2126"/>
      <c r="K11" s="2132"/>
      <c r="L11" s="2133"/>
    </row>
    <row r="12" spans="1:12" ht="13.5" customHeight="1">
      <c r="G12" s="1698"/>
      <c r="H12" s="1698"/>
      <c r="I12" s="1698"/>
    </row>
    <row r="13" spans="1:12" ht="13.5" customHeight="1">
      <c r="C13" s="4"/>
      <c r="D13" s="4"/>
      <c r="E13" s="2"/>
      <c r="F13" s="2"/>
    </row>
    <row r="14" spans="1:12" ht="13.5" customHeight="1">
      <c r="C14" s="2156" t="s">
        <v>12</v>
      </c>
      <c r="D14" s="2156"/>
      <c r="E14" s="2156"/>
      <c r="F14" s="1694"/>
      <c r="G14" s="1694"/>
      <c r="H14" s="1694"/>
      <c r="I14" s="1694"/>
      <c r="J14" s="2155" t="s">
        <v>13</v>
      </c>
      <c r="K14" s="2155"/>
      <c r="L14" s="2155"/>
    </row>
    <row r="15" spans="1:12" ht="13.5" customHeight="1">
      <c r="C15" s="2156"/>
      <c r="D15" s="2156"/>
      <c r="E15" s="2156"/>
      <c r="F15" s="1694"/>
      <c r="G15" s="1698"/>
      <c r="H15" s="1698"/>
      <c r="I15" s="1698"/>
      <c r="J15" s="2155"/>
      <c r="K15" s="2155"/>
      <c r="L15" s="2155"/>
    </row>
    <row r="16" spans="1:12" ht="13.5" customHeight="1">
      <c r="C16" s="2157">
        <v>252481</v>
      </c>
      <c r="D16" s="2136"/>
      <c r="E16" s="2153" t="s">
        <v>6</v>
      </c>
      <c r="F16" s="2"/>
      <c r="G16" s="1698"/>
      <c r="H16" s="1698"/>
      <c r="I16" s="1698"/>
    </row>
    <row r="17" spans="3:12" ht="13.5" customHeight="1">
      <c r="C17" s="2136"/>
      <c r="D17" s="2136"/>
      <c r="E17" s="2153"/>
      <c r="F17" s="2"/>
      <c r="J17" s="2133" t="s">
        <v>14</v>
      </c>
      <c r="K17" s="2133"/>
      <c r="L17" s="2133"/>
    </row>
    <row r="18" spans="3:12" ht="13.5" customHeight="1">
      <c r="C18" s="2158" t="s">
        <v>15</v>
      </c>
      <c r="D18" s="2158"/>
      <c r="E18" s="1694"/>
      <c r="G18" s="1694"/>
      <c r="H18" s="1694"/>
      <c r="I18" s="1694"/>
      <c r="J18" s="2126" t="s">
        <v>5</v>
      </c>
      <c r="K18" s="2132">
        <v>3.6328767123287671</v>
      </c>
      <c r="L18" s="2133" t="s">
        <v>16</v>
      </c>
    </row>
    <row r="19" spans="3:12" ht="13.5" customHeight="1">
      <c r="C19" s="2158"/>
      <c r="D19" s="2158"/>
      <c r="E19" s="1694"/>
      <c r="F19" s="1694"/>
      <c r="G19" s="1694"/>
      <c r="H19" s="1694"/>
      <c r="I19" s="1694"/>
      <c r="J19" s="2126"/>
      <c r="K19" s="2132"/>
      <c r="L19" s="2133"/>
    </row>
    <row r="20" spans="3:12" ht="13.5" customHeight="1">
      <c r="C20" s="2152">
        <v>118164</v>
      </c>
      <c r="D20" s="2152"/>
      <c r="E20" s="2153" t="s">
        <v>17</v>
      </c>
      <c r="F20" s="1694"/>
      <c r="G20" s="1698"/>
      <c r="H20" s="1698"/>
      <c r="I20" s="1698"/>
    </row>
    <row r="21" spans="3:12" ht="13.5" customHeight="1">
      <c r="C21" s="2152"/>
      <c r="D21" s="2152"/>
      <c r="E21" s="2153"/>
      <c r="F21" s="2"/>
    </row>
    <row r="22" spans="3:12" ht="13.5" customHeight="1">
      <c r="F22" s="2"/>
    </row>
    <row r="23" spans="3:12" ht="13.5" customHeight="1">
      <c r="K23" s="1691"/>
      <c r="L23" s="1691"/>
    </row>
    <row r="24" spans="3:12" ht="13.5" customHeight="1">
      <c r="C24" s="2154" t="s">
        <v>19</v>
      </c>
      <c r="D24" s="2154"/>
      <c r="E24" s="2154"/>
      <c r="F24" s="1695"/>
      <c r="J24" s="2155" t="s">
        <v>20</v>
      </c>
      <c r="K24" s="2155"/>
      <c r="L24" s="2155"/>
    </row>
    <row r="25" spans="3:12" ht="13.5" customHeight="1">
      <c r="C25" s="2154"/>
      <c r="D25" s="2154"/>
      <c r="E25" s="2154"/>
      <c r="F25" s="1695"/>
      <c r="J25" s="2155"/>
      <c r="K25" s="2155"/>
      <c r="L25" s="2155"/>
    </row>
    <row r="26" spans="3:12" ht="13.5" customHeight="1">
      <c r="C26" s="2148">
        <v>2.1366998408990896</v>
      </c>
      <c r="D26" s="2148"/>
      <c r="E26" s="2133" t="s">
        <v>6</v>
      </c>
      <c r="F26" s="1698"/>
    </row>
    <row r="27" spans="3:12" ht="13.5" customHeight="1">
      <c r="C27" s="2148"/>
      <c r="D27" s="2148"/>
      <c r="E27" s="2133"/>
      <c r="F27" s="1698"/>
      <c r="J27" s="2133" t="s">
        <v>14</v>
      </c>
      <c r="K27" s="2133"/>
      <c r="L27" s="2133"/>
    </row>
    <row r="28" spans="3:12" ht="13.5" customHeight="1">
      <c r="J28" s="2126" t="s">
        <v>5</v>
      </c>
      <c r="K28" s="2132">
        <v>0.84109589041095889</v>
      </c>
      <c r="L28" s="2133" t="s">
        <v>16</v>
      </c>
    </row>
    <row r="29" spans="3:12" ht="13.5" customHeight="1">
      <c r="J29" s="2126"/>
      <c r="K29" s="2132"/>
      <c r="L29" s="2133"/>
    </row>
    <row r="30" spans="3:12" ht="13.5" customHeight="1"/>
    <row r="31" spans="3:12" ht="13.5" customHeight="1"/>
    <row r="32" spans="3:12" ht="13.5" customHeight="1"/>
    <row r="33" spans="3:12" ht="13.5" customHeight="1">
      <c r="C33" s="2128" t="s">
        <v>21</v>
      </c>
      <c r="D33" s="2128"/>
      <c r="E33" s="2128"/>
      <c r="F33" s="1696"/>
      <c r="J33" s="2128" t="s">
        <v>22</v>
      </c>
      <c r="K33" s="2128"/>
      <c r="L33" s="2128"/>
    </row>
    <row r="34" spans="3:12" ht="13.5" customHeight="1">
      <c r="C34" s="2128"/>
      <c r="D34" s="2128"/>
      <c r="E34" s="2128"/>
      <c r="F34" s="1696"/>
      <c r="J34" s="2128"/>
      <c r="K34" s="2128"/>
      <c r="L34" s="2128"/>
    </row>
    <row r="35" spans="3:12" ht="13.5" customHeight="1">
      <c r="C35" s="2126" t="s">
        <v>5</v>
      </c>
      <c r="D35" s="2132">
        <v>6.1890410958904107</v>
      </c>
      <c r="E35" s="2133" t="s">
        <v>6</v>
      </c>
      <c r="F35" s="1698"/>
      <c r="J35" s="2152">
        <v>11721</v>
      </c>
      <c r="K35" s="2152"/>
      <c r="L35" s="2133" t="s">
        <v>6</v>
      </c>
    </row>
    <row r="36" spans="3:12" ht="13.5" customHeight="1">
      <c r="C36" s="2126"/>
      <c r="D36" s="2132"/>
      <c r="E36" s="2133"/>
      <c r="F36" s="1698"/>
      <c r="J36" s="2152"/>
      <c r="K36" s="2152"/>
      <c r="L36" s="2133"/>
    </row>
    <row r="37" spans="3:12" ht="13.5" customHeight="1"/>
    <row r="38" spans="3:12" ht="13.5" customHeight="1"/>
    <row r="39" spans="3:12" ht="13.5" customHeight="1"/>
    <row r="40" spans="3:12" ht="13.5" customHeight="1"/>
    <row r="41" spans="3:12" ht="13.5" customHeight="1"/>
    <row r="42" spans="3:12" ht="13.5" customHeight="1">
      <c r="C42" s="2128" t="s">
        <v>23</v>
      </c>
      <c r="D42" s="2128"/>
      <c r="E42" s="2128"/>
      <c r="J42" s="2128" t="s">
        <v>24</v>
      </c>
      <c r="K42" s="2128"/>
      <c r="L42" s="2128"/>
    </row>
    <row r="43" spans="3:12" ht="13.5" customHeight="1">
      <c r="C43" s="2128"/>
      <c r="D43" s="2128"/>
      <c r="E43" s="2128"/>
      <c r="F43" s="1696"/>
      <c r="G43" s="1691"/>
      <c r="H43" s="1691"/>
      <c r="I43" s="1691"/>
      <c r="J43" s="2128"/>
      <c r="K43" s="2128"/>
      <c r="L43" s="2128"/>
    </row>
    <row r="44" spans="3:12" ht="16.5" customHeight="1">
      <c r="C44" s="2126" t="s">
        <v>5</v>
      </c>
      <c r="D44" s="2132">
        <v>5.7287671232876711</v>
      </c>
      <c r="E44" s="2133" t="s">
        <v>6</v>
      </c>
      <c r="F44" s="1696"/>
      <c r="G44" s="1691"/>
      <c r="H44" s="1691"/>
      <c r="I44" s="1691"/>
      <c r="J44" s="2151" t="s">
        <v>2333</v>
      </c>
      <c r="K44" s="2151"/>
      <c r="L44" s="2151"/>
    </row>
    <row r="45" spans="3:12" ht="16.5" customHeight="1">
      <c r="C45" s="2126"/>
      <c r="D45" s="2132"/>
      <c r="E45" s="2133"/>
      <c r="F45" s="1698"/>
      <c r="J45" s="2151"/>
      <c r="K45" s="2151"/>
      <c r="L45" s="2151"/>
    </row>
    <row r="46" spans="3:12" ht="13.5" customHeight="1">
      <c r="F46" s="1698"/>
      <c r="J46" s="2135">
        <v>1613</v>
      </c>
      <c r="K46" s="2135"/>
      <c r="L46" s="6"/>
    </row>
    <row r="47" spans="3:12" ht="13.5" customHeight="1">
      <c r="J47" s="2135"/>
      <c r="K47" s="2135"/>
      <c r="L47" s="1702" t="s">
        <v>25</v>
      </c>
    </row>
    <row r="48" spans="3:12" ht="13.5" customHeight="1">
      <c r="J48" s="2149" t="s">
        <v>18</v>
      </c>
      <c r="K48" s="2138">
        <v>14.299442033477991</v>
      </c>
      <c r="L48" s="2131" t="s">
        <v>26</v>
      </c>
    </row>
    <row r="49" spans="1:12" ht="13.5" customHeight="1">
      <c r="G49" s="1691"/>
      <c r="H49" s="1691"/>
      <c r="I49" s="1691"/>
      <c r="J49" s="2149"/>
      <c r="K49" s="2138"/>
      <c r="L49" s="2131"/>
    </row>
    <row r="50" spans="1:12" ht="13.5" customHeight="1">
      <c r="G50" s="1696"/>
      <c r="I50" s="9"/>
      <c r="J50" s="1700"/>
    </row>
    <row r="51" spans="1:12" ht="13.5" customHeight="1">
      <c r="A51" s="1700" t="s">
        <v>27</v>
      </c>
      <c r="B51" s="1697">
        <v>4</v>
      </c>
      <c r="C51" t="s">
        <v>28</v>
      </c>
      <c r="G51" s="1700" t="s">
        <v>2334</v>
      </c>
      <c r="H51" s="1697" t="s">
        <v>2335</v>
      </c>
      <c r="I51" t="s">
        <v>3</v>
      </c>
    </row>
    <row r="52" spans="1:12" ht="13.5" customHeight="1">
      <c r="A52" s="1700" t="s">
        <v>29</v>
      </c>
      <c r="B52" s="1697">
        <v>4</v>
      </c>
      <c r="C52" t="s">
        <v>30</v>
      </c>
      <c r="E52" s="10"/>
      <c r="F52" s="10"/>
      <c r="G52" s="16"/>
      <c r="I52" s="13"/>
    </row>
    <row r="53" spans="1:12" ht="13.5" customHeight="1">
      <c r="A53" s="1700" t="s">
        <v>31</v>
      </c>
      <c r="B53" s="1697">
        <v>4</v>
      </c>
      <c r="C53" t="s">
        <v>32</v>
      </c>
      <c r="E53" s="1691"/>
      <c r="F53" s="10"/>
    </row>
    <row r="54" spans="1:12" ht="13.5" customHeight="1">
      <c r="A54" s="1700" t="s">
        <v>33</v>
      </c>
      <c r="B54" s="1697">
        <v>4</v>
      </c>
      <c r="C54" t="s">
        <v>34</v>
      </c>
      <c r="E54" s="1691"/>
      <c r="F54" s="10"/>
    </row>
    <row r="55" spans="1:12" ht="13.5" customHeight="1">
      <c r="A55" s="1700" t="s">
        <v>35</v>
      </c>
      <c r="B55" s="1697">
        <v>3</v>
      </c>
      <c r="C55" t="s">
        <v>3</v>
      </c>
      <c r="D55" s="1691"/>
      <c r="E55" s="1691"/>
      <c r="F55" s="10"/>
    </row>
    <row r="56" spans="1:12" ht="13.5" customHeight="1">
      <c r="A56" s="1700" t="s">
        <v>36</v>
      </c>
      <c r="B56" s="1697">
        <v>2</v>
      </c>
      <c r="C56" t="s">
        <v>3</v>
      </c>
    </row>
    <row r="57" spans="1:12" ht="13.5" customHeight="1">
      <c r="A57" s="1700" t="s">
        <v>37</v>
      </c>
      <c r="B57" s="1697">
        <v>4</v>
      </c>
      <c r="C57" t="s">
        <v>3</v>
      </c>
      <c r="G57" s="5"/>
      <c r="H57" s="5"/>
      <c r="I57" s="5"/>
      <c r="J57" s="1729"/>
      <c r="K57" s="1730"/>
      <c r="L57" s="1702"/>
    </row>
    <row r="58" spans="1:12" ht="13.5" customHeight="1">
      <c r="A58" s="1700" t="s">
        <v>38</v>
      </c>
      <c r="B58" s="1697">
        <v>4</v>
      </c>
      <c r="C58" t="s">
        <v>39</v>
      </c>
      <c r="J58" s="1729"/>
      <c r="K58" s="1730"/>
      <c r="L58" s="1702"/>
    </row>
    <row r="59" spans="1:12" ht="24.95" customHeight="1">
      <c r="A59" s="11"/>
      <c r="B59" s="11"/>
      <c r="C59" s="2150" t="s">
        <v>40</v>
      </c>
      <c r="D59" s="2150"/>
      <c r="E59" s="2150"/>
      <c r="F59" s="2150"/>
      <c r="J59" s="2128" t="s">
        <v>41</v>
      </c>
      <c r="K59" s="2128"/>
      <c r="L59" s="2128"/>
    </row>
    <row r="60" spans="1:12" ht="13.5" customHeight="1">
      <c r="A60" s="2145"/>
      <c r="B60" s="1699"/>
      <c r="C60" s="2150"/>
      <c r="D60" s="2150"/>
      <c r="E60" s="2150"/>
      <c r="F60" s="2150"/>
      <c r="J60" s="2128"/>
      <c r="K60" s="2128"/>
      <c r="L60" s="2128"/>
    </row>
    <row r="61" spans="1:12" ht="13.5" customHeight="1">
      <c r="A61" s="2145"/>
      <c r="B61" s="1699"/>
      <c r="C61" s="2150"/>
      <c r="D61" s="2150"/>
      <c r="E61" s="2150"/>
      <c r="F61" s="2150"/>
      <c r="J61" s="2146" t="s">
        <v>42</v>
      </c>
      <c r="K61" s="2146"/>
      <c r="L61" s="2146"/>
    </row>
    <row r="62" spans="1:12" ht="13.5" customHeight="1">
      <c r="C62" s="2126" t="s">
        <v>5</v>
      </c>
      <c r="D62" s="2147">
        <v>5323.3538461538465</v>
      </c>
      <c r="E62" s="2147"/>
      <c r="F62" s="2131" t="s">
        <v>43</v>
      </c>
      <c r="J62" s="2146"/>
      <c r="K62" s="2146"/>
      <c r="L62" s="2146"/>
    </row>
    <row r="63" spans="1:12" ht="13.5" customHeight="1">
      <c r="C63" s="2126"/>
      <c r="D63" s="2147"/>
      <c r="E63" s="2147"/>
      <c r="F63" s="2131"/>
      <c r="J63" s="2148">
        <v>0.66002346367144327</v>
      </c>
      <c r="K63" s="2148"/>
      <c r="L63" s="2133" t="s">
        <v>44</v>
      </c>
    </row>
    <row r="64" spans="1:12" ht="13.5" customHeight="1">
      <c r="J64" s="2148"/>
      <c r="K64" s="2148"/>
      <c r="L64" s="2133"/>
    </row>
    <row r="65" spans="1:12" ht="13.5" customHeight="1">
      <c r="J65" s="2142"/>
      <c r="K65" s="2142"/>
      <c r="L65" s="2142"/>
    </row>
    <row r="66" spans="1:12" ht="13.5" customHeight="1"/>
    <row r="67" spans="1:12" ht="13.5" customHeight="1"/>
    <row r="68" spans="1:12" ht="13.5" customHeight="1"/>
    <row r="69" spans="1:12" ht="13.5" customHeight="1">
      <c r="C69" s="2143" t="s">
        <v>45</v>
      </c>
      <c r="D69" s="2143"/>
      <c r="E69" s="2143"/>
      <c r="F69" s="2143"/>
      <c r="G69" s="5"/>
      <c r="H69" s="5"/>
      <c r="I69" s="5"/>
      <c r="J69" s="2128" t="s">
        <v>46</v>
      </c>
      <c r="K69" s="2128"/>
      <c r="L69" s="2128"/>
    </row>
    <row r="70" spans="1:12" ht="13.5" customHeight="1">
      <c r="C70" s="2143"/>
      <c r="D70" s="2143"/>
      <c r="E70" s="2143"/>
      <c r="F70" s="2143"/>
      <c r="J70" s="2128"/>
      <c r="K70" s="2128"/>
      <c r="L70" s="2128"/>
    </row>
    <row r="71" spans="1:12" ht="13.5" customHeight="1">
      <c r="C71" s="2143"/>
      <c r="D71" s="2143"/>
      <c r="E71" s="2143"/>
      <c r="F71" s="2143"/>
    </row>
    <row r="72" spans="1:12" ht="13.5" customHeight="1">
      <c r="C72" s="2126" t="s">
        <v>5</v>
      </c>
      <c r="D72" s="2144">
        <v>254435</v>
      </c>
      <c r="E72" s="2144"/>
      <c r="F72" s="2131" t="s">
        <v>25</v>
      </c>
      <c r="J72" s="2133" t="s">
        <v>47</v>
      </c>
      <c r="K72" s="2133"/>
      <c r="L72" s="2133"/>
    </row>
    <row r="73" spans="1:12" ht="13.5" customHeight="1">
      <c r="C73" s="2126"/>
      <c r="D73" s="2144"/>
      <c r="E73" s="2144"/>
      <c r="F73" s="2131"/>
      <c r="J73" s="2126" t="s">
        <v>5</v>
      </c>
      <c r="K73" s="2132">
        <v>52.950684931506849</v>
      </c>
      <c r="L73" s="2133" t="s">
        <v>48</v>
      </c>
    </row>
    <row r="74" spans="1:12" ht="13.5" customHeight="1">
      <c r="C74" s="13"/>
      <c r="D74" s="14"/>
      <c r="E74" s="14"/>
      <c r="J74" s="2126"/>
      <c r="K74" s="2132"/>
      <c r="L74" s="2133"/>
    </row>
    <row r="75" spans="1:12" ht="13.5" customHeight="1"/>
    <row r="76" spans="1:12" ht="13.5" customHeight="1"/>
    <row r="77" spans="1:12" ht="13.5" customHeight="1"/>
    <row r="78" spans="1:12" ht="13.5" customHeight="1"/>
    <row r="79" spans="1:12" ht="13.5" customHeight="1">
      <c r="C79" s="2128" t="s">
        <v>49</v>
      </c>
      <c r="D79" s="2128"/>
      <c r="E79" s="2128"/>
      <c r="F79" s="1696"/>
      <c r="J79" s="2128" t="s">
        <v>50</v>
      </c>
      <c r="K79" s="2128"/>
      <c r="L79" s="2128"/>
    </row>
    <row r="80" spans="1:12" ht="13.5" customHeight="1">
      <c r="A80" s="5"/>
      <c r="B80" s="5"/>
      <c r="C80" s="2128"/>
      <c r="D80" s="2128"/>
      <c r="E80" s="2128"/>
      <c r="F80" s="1696"/>
      <c r="J80" s="2128"/>
      <c r="K80" s="2128"/>
      <c r="L80" s="2128"/>
    </row>
    <row r="81" spans="3:12" ht="13.5" customHeight="1">
      <c r="C81" s="2138" t="s">
        <v>51</v>
      </c>
      <c r="D81" s="2138"/>
      <c r="E81" s="2138"/>
      <c r="F81" s="1698"/>
      <c r="J81" s="2139" t="s">
        <v>52</v>
      </c>
      <c r="K81" s="2140"/>
      <c r="L81" s="2140"/>
    </row>
    <row r="82" spans="3:12" ht="13.5" customHeight="1">
      <c r="C82" s="2138"/>
      <c r="D82" s="2138"/>
      <c r="E82" s="2138"/>
      <c r="F82" s="1698"/>
      <c r="J82" s="2140"/>
      <c r="K82" s="2140"/>
      <c r="L82" s="2140"/>
    </row>
    <row r="83" spans="3:12" ht="13.5" customHeight="1">
      <c r="D83" s="2132">
        <v>1.5843090454622337</v>
      </c>
      <c r="E83" s="2133" t="s">
        <v>53</v>
      </c>
      <c r="J83" s="2141">
        <v>194724.89216369123</v>
      </c>
      <c r="K83" s="2141"/>
      <c r="L83" s="2133" t="s">
        <v>54</v>
      </c>
    </row>
    <row r="84" spans="3:12" ht="13.5" customHeight="1">
      <c r="D84" s="2132"/>
      <c r="E84" s="2133"/>
      <c r="J84" s="2141"/>
      <c r="K84" s="2141"/>
      <c r="L84" s="2133"/>
    </row>
    <row r="85" spans="3:12" ht="13.5" customHeight="1">
      <c r="J85" s="13"/>
      <c r="K85" s="13"/>
      <c r="L85" s="16"/>
    </row>
    <row r="86" spans="3:12" ht="13.5" customHeight="1"/>
    <row r="87" spans="3:12" ht="13.5" customHeight="1">
      <c r="F87" s="1696"/>
    </row>
    <row r="88" spans="3:12" ht="13.5" customHeight="1">
      <c r="F88" s="1696"/>
    </row>
    <row r="89" spans="3:12" ht="13.5" customHeight="1">
      <c r="C89" s="2128" t="s">
        <v>55</v>
      </c>
      <c r="D89" s="2128"/>
      <c r="E89" s="2128"/>
      <c r="F89" s="2128"/>
      <c r="J89" s="2128" t="s">
        <v>56</v>
      </c>
      <c r="K89" s="2128"/>
      <c r="L89" s="2128"/>
    </row>
    <row r="90" spans="3:12" ht="13.5" customHeight="1">
      <c r="C90" s="2128"/>
      <c r="D90" s="2128"/>
      <c r="E90" s="2128"/>
      <c r="F90" s="2128"/>
      <c r="J90" s="2128"/>
      <c r="K90" s="2128"/>
      <c r="L90" s="2128"/>
    </row>
    <row r="91" spans="3:12" ht="13.5" customHeight="1">
      <c r="C91" s="2126" t="s">
        <v>5</v>
      </c>
      <c r="D91" s="2132">
        <v>29.917808219178081</v>
      </c>
      <c r="E91" s="2133" t="s">
        <v>58</v>
      </c>
      <c r="J91" s="2137" t="s">
        <v>59</v>
      </c>
      <c r="K91" s="2137"/>
      <c r="L91" s="2137"/>
    </row>
    <row r="92" spans="3:12" ht="13.5" customHeight="1">
      <c r="C92" s="2126"/>
      <c r="D92" s="2132"/>
      <c r="E92" s="2133"/>
      <c r="J92" s="2137"/>
      <c r="K92" s="2137"/>
      <c r="L92" s="2137"/>
    </row>
    <row r="93" spans="3:12" ht="13.5" customHeight="1">
      <c r="J93" s="2130">
        <v>136413</v>
      </c>
      <c r="K93" s="2130"/>
      <c r="L93" s="2134" t="s">
        <v>60</v>
      </c>
    </row>
    <row r="94" spans="3:12" ht="13.5" customHeight="1">
      <c r="J94" s="2130"/>
      <c r="K94" s="2130"/>
      <c r="L94" s="2134"/>
    </row>
    <row r="95" spans="3:12" ht="13.5" customHeight="1">
      <c r="J95" s="17"/>
      <c r="K95" s="17"/>
      <c r="L95" s="17"/>
    </row>
    <row r="96" spans="3:12" ht="13.5" customHeight="1"/>
    <row r="97" spans="3:12" ht="13.5" customHeight="1"/>
    <row r="98" spans="3:12" ht="13.5" customHeight="1"/>
    <row r="99" spans="3:12" ht="13.5" customHeight="1">
      <c r="C99" s="2128" t="s">
        <v>61</v>
      </c>
      <c r="D99" s="2128"/>
      <c r="E99" s="2128"/>
      <c r="J99" s="2128" t="s">
        <v>62</v>
      </c>
      <c r="K99" s="2128"/>
      <c r="L99" s="2128"/>
    </row>
    <row r="100" spans="3:12" ht="13.5" customHeight="1">
      <c r="C100" s="2128"/>
      <c r="D100" s="2128"/>
      <c r="E100" s="2128"/>
      <c r="J100" s="2128"/>
      <c r="K100" s="2128"/>
      <c r="L100" s="2128"/>
    </row>
    <row r="101" spans="3:12" ht="13.5" customHeight="1">
      <c r="C101" s="2126" t="s">
        <v>5</v>
      </c>
      <c r="D101" s="2132">
        <v>0.16986301369863013</v>
      </c>
      <c r="E101" s="2133" t="s">
        <v>58</v>
      </c>
      <c r="J101" s="2135">
        <v>1987</v>
      </c>
      <c r="K101" s="2136"/>
      <c r="L101" s="2133" t="s">
        <v>6</v>
      </c>
    </row>
    <row r="102" spans="3:12" ht="13.5" customHeight="1">
      <c r="C102" s="2126"/>
      <c r="D102" s="2132"/>
      <c r="E102" s="2133"/>
      <c r="J102" s="2136"/>
      <c r="K102" s="2136"/>
      <c r="L102" s="2133"/>
    </row>
    <row r="103" spans="3:12" ht="13.5" customHeight="1">
      <c r="J103" s="2126" t="s">
        <v>63</v>
      </c>
      <c r="K103" s="2127">
        <v>124.50880724710619</v>
      </c>
      <c r="L103" s="18"/>
    </row>
    <row r="104" spans="3:12" ht="13.5" customHeight="1">
      <c r="J104" s="2126"/>
      <c r="K104" s="2127"/>
      <c r="L104" s="1702" t="s">
        <v>26</v>
      </c>
    </row>
    <row r="105" spans="3:12" ht="13.5" customHeight="1"/>
    <row r="106" spans="3:12" ht="13.5" customHeight="1"/>
    <row r="107" spans="3:12" ht="13.5" customHeight="1"/>
    <row r="108" spans="3:12" ht="13.5" customHeight="1"/>
    <row r="109" spans="3:12" ht="13.5" customHeight="1">
      <c r="C109" s="2128" t="s">
        <v>64</v>
      </c>
      <c r="D109" s="2128"/>
      <c r="E109" s="2128"/>
      <c r="J109" s="2128" t="s">
        <v>2336</v>
      </c>
      <c r="K109" s="2128"/>
      <c r="L109" s="2128"/>
    </row>
    <row r="110" spans="3:12" ht="13.5" customHeight="1">
      <c r="C110" s="2128"/>
      <c r="D110" s="2128"/>
      <c r="E110" s="2128"/>
      <c r="J110" s="2128"/>
      <c r="K110" s="2128"/>
      <c r="L110" s="2128"/>
    </row>
    <row r="111" spans="3:12" ht="13.5" customHeight="1"/>
    <row r="112" spans="3:12" ht="13.5" customHeight="1">
      <c r="C112" s="2129" t="s">
        <v>2337</v>
      </c>
      <c r="D112" s="2129"/>
      <c r="E112" s="2129"/>
      <c r="J112" s="2130">
        <v>3933</v>
      </c>
      <c r="K112" s="2130"/>
      <c r="L112" s="2131" t="s">
        <v>57</v>
      </c>
    </row>
    <row r="113" spans="1:12" ht="13.5" customHeight="1">
      <c r="C113" s="2126" t="s">
        <v>5</v>
      </c>
      <c r="D113" s="2132">
        <v>23.304109589041097</v>
      </c>
      <c r="E113" s="2133" t="s">
        <v>58</v>
      </c>
      <c r="F113" s="17"/>
      <c r="J113" s="2130"/>
      <c r="K113" s="2130"/>
      <c r="L113" s="2131"/>
    </row>
    <row r="114" spans="1:12" ht="13.5" customHeight="1">
      <c r="C114" s="2126"/>
      <c r="D114" s="2132"/>
      <c r="E114" s="2133"/>
      <c r="F114" s="19"/>
    </row>
    <row r="115" spans="1:12" ht="13.5" customHeight="1">
      <c r="C115" s="19"/>
      <c r="D115" s="19"/>
      <c r="E115" s="19"/>
      <c r="F115" s="19"/>
    </row>
    <row r="117" spans="1:12">
      <c r="E117" s="5"/>
      <c r="F117" s="5"/>
      <c r="G117" s="5"/>
      <c r="H117" s="5"/>
      <c r="I117" s="5"/>
      <c r="J117" s="5"/>
      <c r="K117" s="5"/>
      <c r="L117" s="5"/>
    </row>
    <row r="118" spans="1:12">
      <c r="E118" s="5"/>
      <c r="F118" s="5"/>
      <c r="G118" s="5"/>
      <c r="H118" s="5"/>
      <c r="I118" s="5"/>
      <c r="J118" s="5"/>
      <c r="K118" s="5"/>
      <c r="L118" s="5"/>
    </row>
    <row r="119" spans="1:12">
      <c r="F119" s="5"/>
      <c r="G119" s="5"/>
      <c r="H119" s="5"/>
      <c r="I119" s="5"/>
      <c r="J119" s="5"/>
      <c r="K119" s="5"/>
      <c r="L119" s="5"/>
    </row>
    <row r="120" spans="1:12">
      <c r="A120" s="5"/>
      <c r="B120" s="5"/>
      <c r="F120" s="5"/>
      <c r="G120" s="5"/>
      <c r="H120" s="5"/>
      <c r="I120" s="5"/>
      <c r="J120" s="5"/>
      <c r="K120" s="5"/>
      <c r="L120" s="5"/>
    </row>
    <row r="121" spans="1:12">
      <c r="A121" s="5"/>
      <c r="B121" s="5"/>
      <c r="E121" s="5"/>
      <c r="F121" s="5"/>
      <c r="G121" s="5"/>
      <c r="H121" s="5"/>
      <c r="I121" s="5"/>
      <c r="J121" s="5"/>
      <c r="K121" s="5"/>
      <c r="L121" s="5"/>
    </row>
    <row r="122" spans="1:12">
      <c r="A122" s="5"/>
      <c r="B122" s="5"/>
      <c r="C122" s="5"/>
      <c r="D122" s="5"/>
      <c r="E122" s="5"/>
      <c r="F122" s="5"/>
      <c r="G122" s="5"/>
      <c r="H122" s="5"/>
      <c r="I122" s="5"/>
      <c r="J122" s="5"/>
      <c r="K122" s="5"/>
      <c r="L122" s="5"/>
    </row>
    <row r="123" spans="1:12">
      <c r="A123" s="5"/>
      <c r="B123" s="5"/>
      <c r="C123" s="5"/>
      <c r="D123" s="5"/>
      <c r="E123" s="5"/>
      <c r="F123" s="5"/>
      <c r="J123" s="5"/>
      <c r="K123" s="5"/>
      <c r="L123" s="5"/>
    </row>
    <row r="124" spans="1:12">
      <c r="A124" s="5"/>
      <c r="B124" s="5"/>
      <c r="C124" s="5"/>
      <c r="D124" s="5"/>
      <c r="E124" s="5"/>
      <c r="F124" s="5"/>
      <c r="J124" s="5"/>
      <c r="K124" s="5"/>
      <c r="L124" s="5"/>
    </row>
    <row r="125" spans="1:12">
      <c r="A125" s="5"/>
      <c r="B125" s="5"/>
      <c r="C125" s="5"/>
      <c r="D125" s="5"/>
      <c r="E125" s="5"/>
      <c r="F125" s="5"/>
      <c r="J125" s="5"/>
      <c r="K125" s="5"/>
      <c r="L125" s="5"/>
    </row>
    <row r="126" spans="1:12">
      <c r="A126" s="5"/>
      <c r="B126" s="5"/>
      <c r="C126" s="5"/>
      <c r="D126" s="5"/>
      <c r="E126" s="5"/>
      <c r="F126" s="5"/>
    </row>
    <row r="127" spans="1:12">
      <c r="A127" s="5"/>
      <c r="B127" s="5"/>
      <c r="C127" s="5"/>
      <c r="D127" s="5"/>
      <c r="E127" s="5"/>
      <c r="F127" s="5"/>
    </row>
    <row r="128" spans="1:12">
      <c r="A128" s="5"/>
      <c r="B128" s="5"/>
      <c r="C128" s="5"/>
      <c r="D128" s="5"/>
      <c r="E128" s="5"/>
      <c r="F128" s="5"/>
    </row>
    <row r="129" spans="1:6">
      <c r="A129" s="5"/>
      <c r="B129" s="5"/>
      <c r="C129" s="5"/>
      <c r="D129" s="5"/>
      <c r="E129" s="5"/>
      <c r="F129" s="5"/>
    </row>
    <row r="130" spans="1:6">
      <c r="A130" s="5"/>
      <c r="B130" s="5"/>
      <c r="C130" s="5"/>
      <c r="D130" s="5"/>
      <c r="E130" s="5"/>
      <c r="F130" s="5"/>
    </row>
    <row r="131" spans="1:6">
      <c r="A131" s="5"/>
      <c r="B131" s="5"/>
      <c r="C131" s="5"/>
      <c r="D131" s="5"/>
      <c r="E131" s="5"/>
      <c r="F131" s="5"/>
    </row>
    <row r="132" spans="1:6">
      <c r="A132" s="5"/>
      <c r="B132" s="5"/>
      <c r="C132" s="5"/>
      <c r="D132" s="5"/>
      <c r="E132" s="5"/>
      <c r="F132" s="5"/>
    </row>
    <row r="133" spans="1:6">
      <c r="A133" s="5"/>
      <c r="B133" s="5"/>
      <c r="C133" s="5"/>
      <c r="D133" s="5"/>
      <c r="E133" s="5"/>
      <c r="F133" s="5"/>
    </row>
    <row r="134" spans="1:6">
      <c r="C134" s="5"/>
      <c r="D134" s="5"/>
      <c r="E134" s="5"/>
    </row>
    <row r="135" spans="1:6">
      <c r="C135" s="5"/>
      <c r="D135" s="5"/>
      <c r="E135" s="5"/>
    </row>
  </sheetData>
  <mergeCells count="104">
    <mergeCell ref="C8:D9"/>
    <mergeCell ref="J8:L9"/>
    <mergeCell ref="C10:D11"/>
    <mergeCell ref="E10:F11"/>
    <mergeCell ref="J10:J11"/>
    <mergeCell ref="K10:K11"/>
    <mergeCell ref="L10:L11"/>
    <mergeCell ref="A1:L2"/>
    <mergeCell ref="C4:E5"/>
    <mergeCell ref="J4:L5"/>
    <mergeCell ref="C6:D7"/>
    <mergeCell ref="E6:E7"/>
    <mergeCell ref="J6:J7"/>
    <mergeCell ref="K6:K7"/>
    <mergeCell ref="L6:L7"/>
    <mergeCell ref="C20:D21"/>
    <mergeCell ref="E20:E21"/>
    <mergeCell ref="C24:E25"/>
    <mergeCell ref="J24:L25"/>
    <mergeCell ref="C26:D27"/>
    <mergeCell ref="E26:E27"/>
    <mergeCell ref="J27:L27"/>
    <mergeCell ref="C14:E15"/>
    <mergeCell ref="J14:L15"/>
    <mergeCell ref="C16:D17"/>
    <mergeCell ref="E16:E17"/>
    <mergeCell ref="J17:L17"/>
    <mergeCell ref="C18:D19"/>
    <mergeCell ref="J18:J19"/>
    <mergeCell ref="K18:K19"/>
    <mergeCell ref="L18:L19"/>
    <mergeCell ref="C42:E43"/>
    <mergeCell ref="J42:L43"/>
    <mergeCell ref="C44:C45"/>
    <mergeCell ref="D44:D45"/>
    <mergeCell ref="E44:E45"/>
    <mergeCell ref="J44:L45"/>
    <mergeCell ref="J28:J29"/>
    <mergeCell ref="K28:K29"/>
    <mergeCell ref="L28:L29"/>
    <mergeCell ref="C33:E34"/>
    <mergeCell ref="J33:L34"/>
    <mergeCell ref="C35:C36"/>
    <mergeCell ref="D35:D36"/>
    <mergeCell ref="E35:E36"/>
    <mergeCell ref="J35:K36"/>
    <mergeCell ref="L35:L36"/>
    <mergeCell ref="A60:A61"/>
    <mergeCell ref="J61:L62"/>
    <mergeCell ref="C62:C63"/>
    <mergeCell ref="D62:E63"/>
    <mergeCell ref="F62:F63"/>
    <mergeCell ref="J63:K64"/>
    <mergeCell ref="L63:L64"/>
    <mergeCell ref="J46:K47"/>
    <mergeCell ref="J48:J49"/>
    <mergeCell ref="K48:K49"/>
    <mergeCell ref="L48:L49"/>
    <mergeCell ref="C59:F61"/>
    <mergeCell ref="J59:L60"/>
    <mergeCell ref="J65:L65"/>
    <mergeCell ref="C69:F71"/>
    <mergeCell ref="J69:L70"/>
    <mergeCell ref="C72:C73"/>
    <mergeCell ref="D72:E73"/>
    <mergeCell ref="F72:F73"/>
    <mergeCell ref="J72:L72"/>
    <mergeCell ref="J73:J74"/>
    <mergeCell ref="K73:K74"/>
    <mergeCell ref="L73:L74"/>
    <mergeCell ref="C89:F90"/>
    <mergeCell ref="J89:L90"/>
    <mergeCell ref="C91:C92"/>
    <mergeCell ref="D91:D92"/>
    <mergeCell ref="E91:E92"/>
    <mergeCell ref="J91:L91"/>
    <mergeCell ref="J92:L92"/>
    <mergeCell ref="C79:E80"/>
    <mergeCell ref="J79:L80"/>
    <mergeCell ref="C81:E82"/>
    <mergeCell ref="J81:L82"/>
    <mergeCell ref="D83:D84"/>
    <mergeCell ref="E83:E84"/>
    <mergeCell ref="J83:K84"/>
    <mergeCell ref="L83:L84"/>
    <mergeCell ref="J93:K94"/>
    <mergeCell ref="L93:L94"/>
    <mergeCell ref="C99:E100"/>
    <mergeCell ref="J99:L100"/>
    <mergeCell ref="C101:C102"/>
    <mergeCell ref="D101:D102"/>
    <mergeCell ref="E101:E102"/>
    <mergeCell ref="J101:K102"/>
    <mergeCell ref="L101:L102"/>
    <mergeCell ref="J103:J104"/>
    <mergeCell ref="K103:K104"/>
    <mergeCell ref="C109:E110"/>
    <mergeCell ref="J109:L110"/>
    <mergeCell ref="C112:E112"/>
    <mergeCell ref="J112:K113"/>
    <mergeCell ref="L112:L113"/>
    <mergeCell ref="C113:C114"/>
    <mergeCell ref="D113:D114"/>
    <mergeCell ref="E113:E114"/>
  </mergeCells>
  <phoneticPr fontId="8"/>
  <pageMargins left="1.1023622047244095" right="0.98425196850393704" top="1.1811023622047245" bottom="1.1811023622047245" header="0.51181102362204722" footer="0.51181102362204722"/>
  <pageSetup paperSize="9" scale="92" fitToHeight="0" orientation="portrait" verticalDpi="72" r:id="rId1"/>
  <headerFooter scaleWithDoc="0"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ABD-D95E-4C8B-8C7B-233718D2C8EC}">
  <dimension ref="A1:D12"/>
  <sheetViews>
    <sheetView workbookViewId="0">
      <pane ySplit="5" topLeftCell="A6" activePane="bottomLeft" state="frozen"/>
      <selection pane="bottomLeft" activeCell="D12" sqref="D12"/>
    </sheetView>
  </sheetViews>
  <sheetFormatPr defaultRowHeight="13.5"/>
  <cols>
    <col min="1" max="4" width="11.5" customWidth="1"/>
  </cols>
  <sheetData>
    <row r="1" spans="1:4" ht="15.75" customHeight="1">
      <c r="A1" t="s">
        <v>693</v>
      </c>
    </row>
    <row r="2" spans="1:4" ht="15.75" customHeight="1">
      <c r="A2" t="s">
        <v>663</v>
      </c>
    </row>
    <row r="3" spans="1:4" ht="15.75" customHeight="1">
      <c r="A3" t="s">
        <v>694</v>
      </c>
    </row>
    <row r="4" spans="1:4" ht="15.75" customHeight="1"/>
    <row r="5" spans="1:4" ht="15.75" customHeight="1">
      <c r="A5" s="185" t="s">
        <v>619</v>
      </c>
      <c r="B5" s="185" t="s">
        <v>702</v>
      </c>
      <c r="C5" s="185" t="s">
        <v>703</v>
      </c>
      <c r="D5" s="186" t="s">
        <v>695</v>
      </c>
    </row>
    <row r="6" spans="1:4" ht="15.75" customHeight="1">
      <c r="A6" t="s">
        <v>700</v>
      </c>
      <c r="B6" s="3">
        <v>168630</v>
      </c>
      <c r="C6" s="3">
        <v>167998</v>
      </c>
      <c r="D6" s="22">
        <v>100.4</v>
      </c>
    </row>
    <row r="7" spans="1:4" ht="15.75" customHeight="1">
      <c r="A7" t="s">
        <v>701</v>
      </c>
      <c r="B7" s="3">
        <v>189013</v>
      </c>
      <c r="C7" s="3">
        <v>182322</v>
      </c>
      <c r="D7" s="22">
        <v>103.7</v>
      </c>
    </row>
    <row r="8" spans="1:4" ht="15.75" customHeight="1">
      <c r="A8" t="s">
        <v>697</v>
      </c>
      <c r="B8" s="3">
        <v>205972</v>
      </c>
      <c r="C8" s="3">
        <v>191814</v>
      </c>
      <c r="D8" s="22">
        <v>107.4</v>
      </c>
    </row>
    <row r="9" spans="1:4" ht="15.75" customHeight="1">
      <c r="A9" t="s">
        <v>698</v>
      </c>
      <c r="B9" s="3">
        <v>218486</v>
      </c>
      <c r="C9" s="3">
        <v>200527</v>
      </c>
      <c r="D9" s="22">
        <v>109</v>
      </c>
    </row>
    <row r="10" spans="1:4" ht="15.75" customHeight="1">
      <c r="A10" t="s">
        <v>699</v>
      </c>
      <c r="B10" s="3">
        <v>233183</v>
      </c>
      <c r="C10" s="3">
        <v>214590</v>
      </c>
      <c r="D10" s="22">
        <v>108.7</v>
      </c>
    </row>
    <row r="11" spans="1:4" ht="15.75" customHeight="1">
      <c r="A11" t="s">
        <v>696</v>
      </c>
      <c r="B11" s="3">
        <v>244164</v>
      </c>
      <c r="C11" s="3">
        <v>226963</v>
      </c>
      <c r="D11" s="22">
        <v>107.6</v>
      </c>
    </row>
    <row r="12" spans="1:4">
      <c r="A12" t="s">
        <v>2471</v>
      </c>
      <c r="B12" s="3">
        <v>254873</v>
      </c>
      <c r="C12" s="3">
        <v>241656</v>
      </c>
      <c r="D12" s="22">
        <v>105.5</v>
      </c>
    </row>
  </sheetData>
  <phoneticPr fontId="8"/>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1195-5C78-46B4-BEED-DC2413555C13}">
  <dimension ref="A1:I18"/>
  <sheetViews>
    <sheetView workbookViewId="0">
      <pane ySplit="6" topLeftCell="A7" activePane="bottomLeft" state="frozen"/>
      <selection pane="bottomLeft" activeCell="H15" sqref="H15"/>
    </sheetView>
  </sheetViews>
  <sheetFormatPr defaultRowHeight="13.5"/>
  <cols>
    <col min="1" max="9" width="10.25" style="155" customWidth="1"/>
    <col min="10" max="16384" width="9" style="155"/>
  </cols>
  <sheetData>
    <row r="1" spans="1:9" ht="17.25" customHeight="1">
      <c r="A1" s="155" t="s">
        <v>704</v>
      </c>
    </row>
    <row r="2" spans="1:9" ht="17.25" customHeight="1">
      <c r="A2" s="155" t="s">
        <v>663</v>
      </c>
    </row>
    <row r="3" spans="1:9" ht="17.25" customHeight="1">
      <c r="A3" s="155" t="s">
        <v>694</v>
      </c>
    </row>
    <row r="4" spans="1:9" ht="17.25" customHeight="1"/>
    <row r="5" spans="1:9" ht="17.25" customHeight="1">
      <c r="A5" s="187"/>
      <c r="B5" s="187"/>
      <c r="C5" s="187" t="s">
        <v>705</v>
      </c>
      <c r="D5" s="187"/>
      <c r="E5" s="187"/>
      <c r="F5" s="187" t="s">
        <v>706</v>
      </c>
      <c r="G5" s="187"/>
      <c r="H5" s="187"/>
      <c r="I5" s="187"/>
    </row>
    <row r="6" spans="1:9" ht="17.25" customHeight="1">
      <c r="A6" s="188" t="s">
        <v>619</v>
      </c>
      <c r="B6" s="188" t="s">
        <v>707</v>
      </c>
      <c r="C6" s="188" t="s">
        <v>707</v>
      </c>
      <c r="D6" s="188" t="s">
        <v>708</v>
      </c>
      <c r="E6" s="188" t="s">
        <v>709</v>
      </c>
      <c r="F6" s="188" t="s">
        <v>707</v>
      </c>
      <c r="G6" s="188" t="s">
        <v>710</v>
      </c>
      <c r="H6" s="188" t="s">
        <v>711</v>
      </c>
      <c r="I6" s="188" t="s">
        <v>712</v>
      </c>
    </row>
    <row r="7" spans="1:9" ht="17.25" customHeight="1">
      <c r="A7" s="155" t="s">
        <v>700</v>
      </c>
      <c r="B7" s="3">
        <v>134248</v>
      </c>
      <c r="C7" s="3">
        <v>83028</v>
      </c>
      <c r="D7" s="3">
        <v>81513</v>
      </c>
      <c r="E7" s="3">
        <v>1515</v>
      </c>
      <c r="F7" s="3">
        <v>51033</v>
      </c>
      <c r="G7" s="3">
        <v>20735</v>
      </c>
      <c r="H7" s="3">
        <v>19221</v>
      </c>
      <c r="I7" s="3">
        <v>11077</v>
      </c>
    </row>
    <row r="8" spans="1:9" ht="17.25" customHeight="1">
      <c r="A8" s="155" t="s">
        <v>701</v>
      </c>
      <c r="B8" s="3">
        <v>150447</v>
      </c>
      <c r="C8" s="3">
        <v>93270</v>
      </c>
      <c r="D8" s="3">
        <v>90328</v>
      </c>
      <c r="E8" s="3">
        <v>2942</v>
      </c>
      <c r="F8" s="3">
        <v>56708</v>
      </c>
      <c r="G8" s="3">
        <v>23168</v>
      </c>
      <c r="H8" s="3">
        <v>21168</v>
      </c>
      <c r="I8" s="3">
        <v>12372</v>
      </c>
    </row>
    <row r="9" spans="1:9" ht="17.25" customHeight="1">
      <c r="A9" s="155" t="s">
        <v>697</v>
      </c>
      <c r="B9" s="3">
        <v>161314</v>
      </c>
      <c r="C9" s="3">
        <v>95625</v>
      </c>
      <c r="D9" s="3">
        <v>92615</v>
      </c>
      <c r="E9" s="3">
        <v>3010</v>
      </c>
      <c r="F9" s="3">
        <v>59705</v>
      </c>
      <c r="G9" s="3">
        <v>25330</v>
      </c>
      <c r="H9" s="3">
        <v>18957</v>
      </c>
      <c r="I9" s="3">
        <v>15418</v>
      </c>
    </row>
    <row r="10" spans="1:9" ht="17.25" customHeight="1">
      <c r="A10" s="155" t="s">
        <v>713</v>
      </c>
      <c r="B10" s="3">
        <v>170376</v>
      </c>
      <c r="C10" s="3">
        <v>98260</v>
      </c>
      <c r="D10" s="3">
        <v>94455</v>
      </c>
      <c r="E10" s="3">
        <v>3805</v>
      </c>
      <c r="F10" s="3">
        <v>60460</v>
      </c>
      <c r="G10" s="3">
        <v>24464</v>
      </c>
      <c r="H10" s="3">
        <v>17686</v>
      </c>
      <c r="I10" s="3">
        <v>18310</v>
      </c>
    </row>
    <row r="11" spans="1:9" ht="17.25" customHeight="1">
      <c r="A11" s="155" t="s">
        <v>699</v>
      </c>
      <c r="B11" s="3">
        <v>179364</v>
      </c>
      <c r="C11" s="3">
        <v>104347</v>
      </c>
      <c r="D11" s="3">
        <v>99865</v>
      </c>
      <c r="E11" s="3">
        <v>4482</v>
      </c>
      <c r="F11" s="3">
        <v>61049</v>
      </c>
      <c r="G11" s="3">
        <v>25106</v>
      </c>
      <c r="H11" s="3">
        <v>17011</v>
      </c>
      <c r="I11" s="3">
        <v>18932</v>
      </c>
    </row>
    <row r="12" spans="1:9" ht="17.25" customHeight="1">
      <c r="A12" s="155" t="s">
        <v>662</v>
      </c>
      <c r="B12" s="3">
        <v>180738</v>
      </c>
      <c r="C12" s="3">
        <v>108106</v>
      </c>
      <c r="D12" s="3">
        <v>104770</v>
      </c>
      <c r="E12" s="3">
        <v>3336</v>
      </c>
      <c r="F12" s="3">
        <v>64287</v>
      </c>
      <c r="G12" s="3">
        <v>23293</v>
      </c>
      <c r="H12" s="3">
        <v>17043</v>
      </c>
      <c r="I12" s="3">
        <v>23951</v>
      </c>
    </row>
    <row r="13" spans="1:9" ht="17.25" customHeight="1">
      <c r="A13" s="155" t="s">
        <v>2472</v>
      </c>
      <c r="B13" s="3">
        <v>189249</v>
      </c>
      <c r="C13" s="3">
        <v>118228</v>
      </c>
      <c r="D13" s="3">
        <v>114767</v>
      </c>
      <c r="E13" s="3">
        <v>3461</v>
      </c>
      <c r="F13" s="3">
        <v>60436</v>
      </c>
      <c r="G13" s="3">
        <v>21761</v>
      </c>
      <c r="H13" s="3">
        <v>15093</v>
      </c>
      <c r="I13" s="3">
        <v>23582</v>
      </c>
    </row>
    <row r="14" spans="1:9" ht="17.25" customHeight="1"/>
    <row r="15" spans="1:9" ht="17.25" customHeight="1">
      <c r="A15" s="155" t="s">
        <v>714</v>
      </c>
    </row>
    <row r="18" spans="5:7">
      <c r="E18" s="3"/>
      <c r="F18" s="3"/>
      <c r="G18" s="189"/>
    </row>
  </sheetData>
  <phoneticPr fontId="8"/>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15CD9-58A0-4265-A898-26FF2ED34020}">
  <dimension ref="A1:M203"/>
  <sheetViews>
    <sheetView workbookViewId="0">
      <pane ySplit="5" topLeftCell="A6" activePane="bottomLeft" state="frozen"/>
      <selection activeCell="A155" sqref="A155"/>
      <selection pane="bottomLeft" activeCell="C126" sqref="C126"/>
    </sheetView>
  </sheetViews>
  <sheetFormatPr defaultRowHeight="13.5"/>
  <cols>
    <col min="1" max="1" width="18.75" customWidth="1"/>
    <col min="2" max="4" width="13.5" customWidth="1"/>
  </cols>
  <sheetData>
    <row r="1" spans="1:4">
      <c r="A1" t="s">
        <v>715</v>
      </c>
    </row>
    <row r="2" spans="1:4">
      <c r="A2" t="s">
        <v>2473</v>
      </c>
    </row>
    <row r="3" spans="1:4">
      <c r="A3" t="s">
        <v>716</v>
      </c>
    </row>
    <row r="5" spans="1:4">
      <c r="A5" s="185" t="s">
        <v>717</v>
      </c>
      <c r="B5" s="185" t="s">
        <v>718</v>
      </c>
      <c r="C5" s="185" t="s">
        <v>719</v>
      </c>
      <c r="D5" s="185" t="s">
        <v>720</v>
      </c>
    </row>
    <row r="6" spans="1:4">
      <c r="A6" s="1">
        <v>0</v>
      </c>
      <c r="B6" s="3">
        <v>2296</v>
      </c>
      <c r="C6" s="3">
        <v>1171</v>
      </c>
      <c r="D6" s="3">
        <v>1125</v>
      </c>
    </row>
    <row r="7" spans="1:4">
      <c r="A7" s="1">
        <v>1</v>
      </c>
      <c r="B7" s="3">
        <v>2376</v>
      </c>
      <c r="C7" s="3">
        <v>1239</v>
      </c>
      <c r="D7" s="3">
        <v>1137</v>
      </c>
    </row>
    <row r="8" spans="1:4">
      <c r="A8" s="1">
        <v>2</v>
      </c>
      <c r="B8" s="3">
        <v>2316</v>
      </c>
      <c r="C8" s="3">
        <v>1157</v>
      </c>
      <c r="D8" s="3">
        <v>1159</v>
      </c>
    </row>
    <row r="9" spans="1:4">
      <c r="A9" s="1">
        <v>3</v>
      </c>
      <c r="B9" s="3">
        <v>2364</v>
      </c>
      <c r="C9" s="3">
        <v>1206</v>
      </c>
      <c r="D9" s="3">
        <v>1158</v>
      </c>
    </row>
    <row r="10" spans="1:4">
      <c r="A10" s="1">
        <v>4</v>
      </c>
      <c r="B10" s="3">
        <v>2383</v>
      </c>
      <c r="C10" s="3">
        <v>1217</v>
      </c>
      <c r="D10" s="3">
        <v>1166</v>
      </c>
    </row>
    <row r="11" spans="1:4">
      <c r="A11" s="1">
        <v>5</v>
      </c>
      <c r="B11" s="3">
        <v>2428</v>
      </c>
      <c r="C11" s="3">
        <v>1265</v>
      </c>
      <c r="D11" s="3">
        <v>1163</v>
      </c>
    </row>
    <row r="12" spans="1:4">
      <c r="A12" s="1">
        <v>6</v>
      </c>
      <c r="B12" s="3">
        <v>2477</v>
      </c>
      <c r="C12" s="3">
        <v>1271</v>
      </c>
      <c r="D12" s="3">
        <v>1206</v>
      </c>
    </row>
    <row r="13" spans="1:4">
      <c r="A13" s="1">
        <v>7</v>
      </c>
      <c r="B13" s="3">
        <v>2542</v>
      </c>
      <c r="C13" s="3">
        <v>1345</v>
      </c>
      <c r="D13" s="3">
        <v>1197</v>
      </c>
    </row>
    <row r="14" spans="1:4">
      <c r="A14" s="1">
        <v>8</v>
      </c>
      <c r="B14" s="3">
        <v>2471</v>
      </c>
      <c r="C14" s="3">
        <v>1298</v>
      </c>
      <c r="D14" s="3">
        <v>1173</v>
      </c>
    </row>
    <row r="15" spans="1:4">
      <c r="A15" s="1">
        <v>9</v>
      </c>
      <c r="B15" s="3">
        <v>2487</v>
      </c>
      <c r="C15" s="3">
        <v>1258</v>
      </c>
      <c r="D15" s="3">
        <v>1229</v>
      </c>
    </row>
    <row r="16" spans="1:4">
      <c r="A16" s="1">
        <v>10</v>
      </c>
      <c r="B16" s="3">
        <v>2507</v>
      </c>
      <c r="C16" s="3">
        <v>1292</v>
      </c>
      <c r="D16" s="3">
        <v>1215</v>
      </c>
    </row>
    <row r="17" spans="1:4">
      <c r="A17" s="1">
        <v>11</v>
      </c>
      <c r="B17" s="3">
        <v>2424</v>
      </c>
      <c r="C17" s="3">
        <v>1255</v>
      </c>
      <c r="D17" s="3">
        <v>1169</v>
      </c>
    </row>
    <row r="18" spans="1:4">
      <c r="A18" s="1">
        <v>12</v>
      </c>
      <c r="B18" s="3">
        <v>2449</v>
      </c>
      <c r="C18" s="3">
        <v>1281</v>
      </c>
      <c r="D18" s="3">
        <v>1168</v>
      </c>
    </row>
    <row r="19" spans="1:4">
      <c r="A19" s="1">
        <v>13</v>
      </c>
      <c r="B19" s="3">
        <v>2380</v>
      </c>
      <c r="C19" s="3">
        <v>1219</v>
      </c>
      <c r="D19" s="3">
        <v>1161</v>
      </c>
    </row>
    <row r="20" spans="1:4">
      <c r="A20" s="1">
        <v>14</v>
      </c>
      <c r="B20" s="3">
        <v>2471</v>
      </c>
      <c r="C20" s="3">
        <v>1315</v>
      </c>
      <c r="D20" s="3">
        <v>1156</v>
      </c>
    </row>
    <row r="21" spans="1:4">
      <c r="A21" s="1">
        <v>15</v>
      </c>
      <c r="B21" s="3">
        <v>2299</v>
      </c>
      <c r="C21" s="3">
        <v>1149</v>
      </c>
      <c r="D21" s="3">
        <v>1150</v>
      </c>
    </row>
    <row r="22" spans="1:4">
      <c r="A22" s="1">
        <v>16</v>
      </c>
      <c r="B22" s="3">
        <v>2206</v>
      </c>
      <c r="C22" s="3">
        <v>1156</v>
      </c>
      <c r="D22" s="3">
        <v>1050</v>
      </c>
    </row>
    <row r="23" spans="1:4">
      <c r="A23" s="1">
        <v>17</v>
      </c>
      <c r="B23" s="3">
        <v>2170</v>
      </c>
      <c r="C23" s="3">
        <v>1148</v>
      </c>
      <c r="D23" s="3">
        <v>1022</v>
      </c>
    </row>
    <row r="24" spans="1:4">
      <c r="A24" s="1">
        <v>18</v>
      </c>
      <c r="B24" s="3">
        <v>2388</v>
      </c>
      <c r="C24" s="3">
        <v>1267</v>
      </c>
      <c r="D24" s="3">
        <v>1121</v>
      </c>
    </row>
    <row r="25" spans="1:4">
      <c r="A25" s="1">
        <v>19</v>
      </c>
      <c r="B25" s="3">
        <v>2523</v>
      </c>
      <c r="C25" s="3">
        <v>1373</v>
      </c>
      <c r="D25" s="3">
        <v>1150</v>
      </c>
    </row>
    <row r="26" spans="1:4">
      <c r="A26" s="1">
        <v>20</v>
      </c>
      <c r="B26" s="3">
        <v>2913</v>
      </c>
      <c r="C26" s="3">
        <v>1566</v>
      </c>
      <c r="D26" s="3">
        <v>1347</v>
      </c>
    </row>
    <row r="27" spans="1:4">
      <c r="A27" s="1">
        <v>21</v>
      </c>
      <c r="B27" s="3">
        <v>3323</v>
      </c>
      <c r="C27" s="3">
        <v>1788</v>
      </c>
      <c r="D27" s="3">
        <v>1535</v>
      </c>
    </row>
    <row r="28" spans="1:4">
      <c r="A28" s="1">
        <v>22</v>
      </c>
      <c r="B28" s="3">
        <v>3349</v>
      </c>
      <c r="C28" s="3">
        <v>1769</v>
      </c>
      <c r="D28" s="3">
        <v>1580</v>
      </c>
    </row>
    <row r="29" spans="1:4">
      <c r="A29" s="1">
        <v>23</v>
      </c>
      <c r="B29" s="3">
        <v>3463</v>
      </c>
      <c r="C29" s="3">
        <v>1921</v>
      </c>
      <c r="D29" s="3">
        <v>1542</v>
      </c>
    </row>
    <row r="30" spans="1:4">
      <c r="A30" s="1">
        <v>24</v>
      </c>
      <c r="B30" s="3">
        <v>3382</v>
      </c>
      <c r="C30" s="3">
        <v>1906</v>
      </c>
      <c r="D30" s="3">
        <v>1476</v>
      </c>
    </row>
    <row r="31" spans="1:4">
      <c r="A31" s="1">
        <v>25</v>
      </c>
      <c r="B31" s="3">
        <v>3305</v>
      </c>
      <c r="C31" s="3">
        <v>1790</v>
      </c>
      <c r="D31" s="3">
        <v>1515</v>
      </c>
    </row>
    <row r="32" spans="1:4">
      <c r="A32" s="1">
        <v>26</v>
      </c>
      <c r="B32" s="3">
        <v>3067</v>
      </c>
      <c r="C32" s="3">
        <v>1631</v>
      </c>
      <c r="D32" s="3">
        <v>1436</v>
      </c>
    </row>
    <row r="33" spans="1:4">
      <c r="A33" s="1">
        <v>27</v>
      </c>
      <c r="B33" s="3">
        <v>2877</v>
      </c>
      <c r="C33" s="3">
        <v>1534</v>
      </c>
      <c r="D33" s="3">
        <v>1343</v>
      </c>
    </row>
    <row r="34" spans="1:4">
      <c r="A34" s="1">
        <v>28</v>
      </c>
      <c r="B34" s="3">
        <v>2759</v>
      </c>
      <c r="C34" s="3">
        <v>1489</v>
      </c>
      <c r="D34" s="3">
        <v>1270</v>
      </c>
    </row>
    <row r="35" spans="1:4">
      <c r="A35" s="1">
        <v>29</v>
      </c>
      <c r="B35" s="3">
        <v>2917</v>
      </c>
      <c r="C35" s="3">
        <v>1520</v>
      </c>
      <c r="D35" s="3">
        <v>1397</v>
      </c>
    </row>
    <row r="36" spans="1:4">
      <c r="A36" s="1">
        <v>30</v>
      </c>
      <c r="B36" s="3">
        <v>2781</v>
      </c>
      <c r="C36" s="3">
        <v>1380</v>
      </c>
      <c r="D36" s="3">
        <v>1401</v>
      </c>
    </row>
    <row r="37" spans="1:4">
      <c r="A37" s="1">
        <v>31</v>
      </c>
      <c r="B37" s="3">
        <v>2881</v>
      </c>
      <c r="C37" s="3">
        <v>1517</v>
      </c>
      <c r="D37" s="3">
        <v>1364</v>
      </c>
    </row>
    <row r="38" spans="1:4">
      <c r="A38" s="1">
        <v>32</v>
      </c>
      <c r="B38" s="3">
        <v>2944</v>
      </c>
      <c r="C38" s="3">
        <v>1558</v>
      </c>
      <c r="D38" s="3">
        <v>1386</v>
      </c>
    </row>
    <row r="39" spans="1:4">
      <c r="A39" s="1">
        <v>33</v>
      </c>
      <c r="B39" s="3">
        <v>3068</v>
      </c>
      <c r="C39" s="3">
        <v>1547</v>
      </c>
      <c r="D39" s="3">
        <v>1521</v>
      </c>
    </row>
    <row r="40" spans="1:4">
      <c r="A40" s="1">
        <v>34</v>
      </c>
      <c r="B40" s="3">
        <v>3061</v>
      </c>
      <c r="C40" s="3">
        <v>1493</v>
      </c>
      <c r="D40" s="3">
        <v>1568</v>
      </c>
    </row>
    <row r="41" spans="1:4">
      <c r="A41" s="1">
        <v>35</v>
      </c>
      <c r="B41" s="3">
        <v>3216</v>
      </c>
      <c r="C41" s="3">
        <v>1626</v>
      </c>
      <c r="D41" s="3">
        <v>1590</v>
      </c>
    </row>
    <row r="42" spans="1:4">
      <c r="A42" s="1">
        <v>36</v>
      </c>
      <c r="B42" s="3">
        <v>3151</v>
      </c>
      <c r="C42" s="3">
        <v>1637</v>
      </c>
      <c r="D42" s="3">
        <v>1514</v>
      </c>
    </row>
    <row r="43" spans="1:4">
      <c r="A43" s="1">
        <v>37</v>
      </c>
      <c r="B43" s="3">
        <v>3225</v>
      </c>
      <c r="C43" s="3">
        <v>1641</v>
      </c>
      <c r="D43" s="3">
        <v>1584</v>
      </c>
    </row>
    <row r="44" spans="1:4">
      <c r="A44" s="1">
        <v>38</v>
      </c>
      <c r="B44" s="3">
        <v>3450</v>
      </c>
      <c r="C44" s="3">
        <v>1756</v>
      </c>
      <c r="D44" s="3">
        <v>1694</v>
      </c>
    </row>
    <row r="45" spans="1:4">
      <c r="A45" s="1">
        <v>39</v>
      </c>
      <c r="B45" s="3">
        <v>3507</v>
      </c>
      <c r="C45" s="3">
        <v>1747</v>
      </c>
      <c r="D45" s="3">
        <v>1760</v>
      </c>
    </row>
    <row r="46" spans="1:4">
      <c r="A46" s="1">
        <v>40</v>
      </c>
      <c r="B46" s="3">
        <v>3430</v>
      </c>
      <c r="C46" s="3">
        <v>1745</v>
      </c>
      <c r="D46" s="3">
        <v>1685</v>
      </c>
    </row>
    <row r="47" spans="1:4">
      <c r="A47" s="1">
        <v>41</v>
      </c>
      <c r="B47" s="3">
        <v>3388</v>
      </c>
      <c r="C47" s="3">
        <v>1663</v>
      </c>
      <c r="D47" s="3">
        <v>1725</v>
      </c>
    </row>
    <row r="48" spans="1:4">
      <c r="A48" s="1">
        <v>42</v>
      </c>
      <c r="B48" s="3">
        <v>3404</v>
      </c>
      <c r="C48" s="3">
        <v>1762</v>
      </c>
      <c r="D48" s="3">
        <v>1642</v>
      </c>
    </row>
    <row r="49" spans="1:4">
      <c r="A49" s="1">
        <v>43</v>
      </c>
      <c r="B49" s="3">
        <v>3489</v>
      </c>
      <c r="C49" s="3">
        <v>1783</v>
      </c>
      <c r="D49" s="3">
        <v>1706</v>
      </c>
    </row>
    <row r="50" spans="1:4">
      <c r="A50" s="1">
        <v>44</v>
      </c>
      <c r="B50" s="3">
        <v>3563</v>
      </c>
      <c r="C50" s="3">
        <v>1770</v>
      </c>
      <c r="D50" s="3">
        <v>1793</v>
      </c>
    </row>
    <row r="51" spans="1:4">
      <c r="A51" s="1">
        <v>45</v>
      </c>
      <c r="B51" s="3">
        <v>3632</v>
      </c>
      <c r="C51" s="3">
        <v>1905</v>
      </c>
      <c r="D51" s="3">
        <v>1727</v>
      </c>
    </row>
    <row r="52" spans="1:4">
      <c r="A52" s="1">
        <v>46</v>
      </c>
      <c r="B52" s="3">
        <v>3663</v>
      </c>
      <c r="C52" s="3">
        <v>1851</v>
      </c>
      <c r="D52" s="3">
        <v>1812</v>
      </c>
    </row>
    <row r="53" spans="1:4">
      <c r="A53" s="1">
        <v>47</v>
      </c>
      <c r="B53" s="3">
        <v>3747</v>
      </c>
      <c r="C53" s="3">
        <v>1953</v>
      </c>
      <c r="D53" s="3">
        <v>1794</v>
      </c>
    </row>
    <row r="54" spans="1:4">
      <c r="A54" s="1">
        <v>48</v>
      </c>
      <c r="B54" s="3">
        <v>3834</v>
      </c>
      <c r="C54" s="3">
        <v>1962</v>
      </c>
      <c r="D54" s="3">
        <v>1872</v>
      </c>
    </row>
    <row r="55" spans="1:4">
      <c r="A55" s="1">
        <v>49</v>
      </c>
      <c r="B55" s="3">
        <v>3670</v>
      </c>
      <c r="C55" s="3">
        <v>1839</v>
      </c>
      <c r="D55" s="3">
        <v>1831</v>
      </c>
    </row>
    <row r="56" spans="1:4">
      <c r="A56" s="1">
        <v>50</v>
      </c>
      <c r="B56" s="3">
        <v>3610</v>
      </c>
      <c r="C56" s="3">
        <v>1844</v>
      </c>
      <c r="D56" s="3">
        <v>1766</v>
      </c>
    </row>
    <row r="57" spans="1:4">
      <c r="A57" s="1">
        <v>51</v>
      </c>
      <c r="B57" s="3">
        <v>3480</v>
      </c>
      <c r="C57" s="3">
        <v>1748</v>
      </c>
      <c r="D57" s="3">
        <v>1732</v>
      </c>
    </row>
    <row r="58" spans="1:4">
      <c r="A58" s="1">
        <v>52</v>
      </c>
      <c r="B58" s="3">
        <v>3260</v>
      </c>
      <c r="C58" s="3">
        <v>1670</v>
      </c>
      <c r="D58" s="3">
        <v>1590</v>
      </c>
    </row>
    <row r="59" spans="1:4">
      <c r="A59" s="1">
        <v>53</v>
      </c>
      <c r="B59" s="3">
        <v>3100</v>
      </c>
      <c r="C59" s="3">
        <v>1590</v>
      </c>
      <c r="D59" s="3">
        <v>1510</v>
      </c>
    </row>
    <row r="60" spans="1:4">
      <c r="A60" s="1">
        <v>54</v>
      </c>
      <c r="B60" s="3">
        <v>3159</v>
      </c>
      <c r="C60" s="3">
        <v>1651</v>
      </c>
      <c r="D60" s="3">
        <v>1508</v>
      </c>
    </row>
    <row r="61" spans="1:4">
      <c r="A61" s="1">
        <v>55</v>
      </c>
      <c r="B61" s="3">
        <v>2992</v>
      </c>
      <c r="C61" s="3">
        <v>1568</v>
      </c>
      <c r="D61" s="3">
        <v>1424</v>
      </c>
    </row>
    <row r="62" spans="1:4">
      <c r="A62" s="1">
        <v>56</v>
      </c>
      <c r="B62" s="3">
        <v>2296</v>
      </c>
      <c r="C62" s="3">
        <v>1205</v>
      </c>
      <c r="D62" s="3">
        <v>1091</v>
      </c>
    </row>
    <row r="63" spans="1:4">
      <c r="A63" s="1">
        <v>57</v>
      </c>
      <c r="B63" s="3">
        <v>2881</v>
      </c>
      <c r="C63" s="3">
        <v>1499</v>
      </c>
      <c r="D63" s="3">
        <v>1382</v>
      </c>
    </row>
    <row r="64" spans="1:4">
      <c r="A64" s="1">
        <v>58</v>
      </c>
      <c r="B64" s="3">
        <v>2573</v>
      </c>
      <c r="C64" s="3">
        <v>1331</v>
      </c>
      <c r="D64" s="3">
        <v>1242</v>
      </c>
    </row>
    <row r="65" spans="1:4">
      <c r="A65" s="1">
        <v>59</v>
      </c>
      <c r="B65" s="3">
        <v>2479</v>
      </c>
      <c r="C65" s="3">
        <v>1256</v>
      </c>
      <c r="D65" s="3">
        <v>1223</v>
      </c>
    </row>
    <row r="66" spans="1:4">
      <c r="A66" s="1">
        <v>60</v>
      </c>
      <c r="B66" s="3">
        <v>2309</v>
      </c>
      <c r="C66" s="3">
        <v>1187</v>
      </c>
      <c r="D66" s="3">
        <v>1122</v>
      </c>
    </row>
    <row r="67" spans="1:4">
      <c r="A67" s="1">
        <v>61</v>
      </c>
      <c r="B67" s="3">
        <v>2221</v>
      </c>
      <c r="C67" s="3">
        <v>1147</v>
      </c>
      <c r="D67" s="3">
        <v>1074</v>
      </c>
    </row>
    <row r="68" spans="1:4">
      <c r="A68" s="1">
        <v>62</v>
      </c>
      <c r="B68" s="3">
        <v>2278</v>
      </c>
      <c r="C68" s="3">
        <v>1159</v>
      </c>
      <c r="D68" s="3">
        <v>1119</v>
      </c>
    </row>
    <row r="69" spans="1:4">
      <c r="A69" s="1">
        <v>63</v>
      </c>
      <c r="B69" s="3">
        <v>2372</v>
      </c>
      <c r="C69" s="3">
        <v>1155</v>
      </c>
      <c r="D69" s="3">
        <v>1217</v>
      </c>
    </row>
    <row r="70" spans="1:4">
      <c r="A70" s="1">
        <v>64</v>
      </c>
      <c r="B70" s="3">
        <v>2170</v>
      </c>
      <c r="C70" s="3">
        <v>1069</v>
      </c>
      <c r="D70" s="3">
        <v>1101</v>
      </c>
    </row>
    <row r="71" spans="1:4">
      <c r="A71" s="1">
        <v>65</v>
      </c>
      <c r="B71" s="3">
        <v>2122</v>
      </c>
      <c r="C71" s="3">
        <v>1076</v>
      </c>
      <c r="D71" s="3">
        <v>1046</v>
      </c>
    </row>
    <row r="72" spans="1:4">
      <c r="A72" s="1">
        <v>66</v>
      </c>
      <c r="B72" s="3">
        <v>2264</v>
      </c>
      <c r="C72" s="3">
        <v>1083</v>
      </c>
      <c r="D72" s="3">
        <v>1181</v>
      </c>
    </row>
    <row r="73" spans="1:4">
      <c r="A73" s="1">
        <v>67</v>
      </c>
      <c r="B73" s="3">
        <v>2309</v>
      </c>
      <c r="C73" s="3">
        <v>1172</v>
      </c>
      <c r="D73" s="3">
        <v>1137</v>
      </c>
    </row>
    <row r="74" spans="1:4">
      <c r="A74" s="1">
        <v>68</v>
      </c>
      <c r="B74" s="3">
        <v>2130</v>
      </c>
      <c r="C74" s="3">
        <v>1034</v>
      </c>
      <c r="D74" s="3">
        <v>1096</v>
      </c>
    </row>
    <row r="75" spans="1:4">
      <c r="A75" s="1">
        <v>69</v>
      </c>
      <c r="B75" s="3">
        <v>2206</v>
      </c>
      <c r="C75" s="3">
        <v>1082</v>
      </c>
      <c r="D75" s="3">
        <v>1124</v>
      </c>
    </row>
    <row r="76" spans="1:4">
      <c r="A76" s="1">
        <v>70</v>
      </c>
      <c r="B76" s="3">
        <v>2344</v>
      </c>
      <c r="C76" s="3">
        <v>1053</v>
      </c>
      <c r="D76" s="3">
        <v>1291</v>
      </c>
    </row>
    <row r="77" spans="1:4">
      <c r="A77" s="1">
        <v>71</v>
      </c>
      <c r="B77" s="3">
        <v>2494</v>
      </c>
      <c r="C77" s="3">
        <v>1189</v>
      </c>
      <c r="D77" s="3">
        <v>1305</v>
      </c>
    </row>
    <row r="78" spans="1:4">
      <c r="A78" s="1">
        <v>72</v>
      </c>
      <c r="B78" s="3">
        <v>2571</v>
      </c>
      <c r="C78" s="3">
        <v>1246</v>
      </c>
      <c r="D78" s="3">
        <v>1325</v>
      </c>
    </row>
    <row r="79" spans="1:4">
      <c r="A79" s="1">
        <v>73</v>
      </c>
      <c r="B79" s="3">
        <v>2704</v>
      </c>
      <c r="C79" s="3">
        <v>1324</v>
      </c>
      <c r="D79" s="3">
        <v>1380</v>
      </c>
    </row>
    <row r="80" spans="1:4">
      <c r="A80" s="1">
        <v>74</v>
      </c>
      <c r="B80" s="3">
        <v>2743</v>
      </c>
      <c r="C80" s="3">
        <v>1307</v>
      </c>
      <c r="D80" s="3">
        <v>1436</v>
      </c>
    </row>
    <row r="81" spans="1:4">
      <c r="A81" s="1">
        <v>75</v>
      </c>
      <c r="B81" s="3">
        <v>2503</v>
      </c>
      <c r="C81" s="3">
        <v>1219</v>
      </c>
      <c r="D81" s="3">
        <v>1284</v>
      </c>
    </row>
    <row r="82" spans="1:4">
      <c r="A82" s="1">
        <v>76</v>
      </c>
      <c r="B82" s="3">
        <v>1584</v>
      </c>
      <c r="C82" s="3">
        <v>770</v>
      </c>
      <c r="D82" s="3">
        <v>814</v>
      </c>
    </row>
    <row r="83" spans="1:4">
      <c r="A83" s="1">
        <v>77</v>
      </c>
      <c r="B83" s="3">
        <v>1539</v>
      </c>
      <c r="C83" s="3">
        <v>745</v>
      </c>
      <c r="D83" s="3">
        <v>794</v>
      </c>
    </row>
    <row r="84" spans="1:4">
      <c r="A84" s="1">
        <v>78</v>
      </c>
      <c r="B84" s="3">
        <v>1867</v>
      </c>
      <c r="C84" s="3">
        <v>884</v>
      </c>
      <c r="D84" s="3">
        <v>983</v>
      </c>
    </row>
    <row r="85" spans="1:4">
      <c r="A85" s="1">
        <v>79</v>
      </c>
      <c r="B85" s="3">
        <v>1747</v>
      </c>
      <c r="C85" s="3">
        <v>845</v>
      </c>
      <c r="D85" s="3">
        <v>902</v>
      </c>
    </row>
    <row r="86" spans="1:4">
      <c r="A86" s="1">
        <v>80</v>
      </c>
      <c r="B86" s="3">
        <v>1605</v>
      </c>
      <c r="C86" s="3">
        <v>738</v>
      </c>
      <c r="D86" s="3">
        <v>867</v>
      </c>
    </row>
    <row r="87" spans="1:4">
      <c r="A87" s="1">
        <v>81</v>
      </c>
      <c r="B87" s="3">
        <v>1537</v>
      </c>
      <c r="C87" s="3">
        <v>706</v>
      </c>
      <c r="D87" s="3">
        <v>831</v>
      </c>
    </row>
    <row r="88" spans="1:4">
      <c r="A88" s="1">
        <v>82</v>
      </c>
      <c r="B88" s="3">
        <v>1295</v>
      </c>
      <c r="C88" s="3">
        <v>593</v>
      </c>
      <c r="D88" s="3">
        <v>702</v>
      </c>
    </row>
    <row r="89" spans="1:4">
      <c r="A89" s="1">
        <v>83</v>
      </c>
      <c r="B89" s="3">
        <v>1092</v>
      </c>
      <c r="C89" s="3">
        <v>487</v>
      </c>
      <c r="D89" s="3">
        <v>605</v>
      </c>
    </row>
    <row r="90" spans="1:4">
      <c r="A90" s="1">
        <v>84</v>
      </c>
      <c r="B90" s="3">
        <v>1041</v>
      </c>
      <c r="C90" s="3">
        <v>439</v>
      </c>
      <c r="D90" s="3">
        <v>602</v>
      </c>
    </row>
    <row r="91" spans="1:4">
      <c r="A91" s="1">
        <v>85</v>
      </c>
      <c r="B91" s="3">
        <v>1051</v>
      </c>
      <c r="C91" s="3">
        <v>451</v>
      </c>
      <c r="D91" s="3">
        <v>600</v>
      </c>
    </row>
    <row r="92" spans="1:4">
      <c r="A92" s="1">
        <v>86</v>
      </c>
      <c r="B92" s="3">
        <v>964</v>
      </c>
      <c r="C92" s="3">
        <v>372</v>
      </c>
      <c r="D92" s="3">
        <v>592</v>
      </c>
    </row>
    <row r="93" spans="1:4">
      <c r="A93" s="1">
        <v>87</v>
      </c>
      <c r="B93" s="3">
        <v>871</v>
      </c>
      <c r="C93" s="3">
        <v>311</v>
      </c>
      <c r="D93" s="3">
        <v>560</v>
      </c>
    </row>
    <row r="94" spans="1:4">
      <c r="A94" s="1">
        <v>88</v>
      </c>
      <c r="B94" s="3">
        <v>707</v>
      </c>
      <c r="C94" s="3">
        <v>252</v>
      </c>
      <c r="D94" s="3">
        <v>455</v>
      </c>
    </row>
    <row r="95" spans="1:4">
      <c r="A95" s="1">
        <v>89</v>
      </c>
      <c r="B95" s="3">
        <v>674</v>
      </c>
      <c r="C95" s="3">
        <v>232</v>
      </c>
      <c r="D95" s="3">
        <v>442</v>
      </c>
    </row>
    <row r="96" spans="1:4">
      <c r="A96" s="1">
        <v>90</v>
      </c>
      <c r="B96" s="3">
        <v>614</v>
      </c>
      <c r="C96" s="3">
        <v>209</v>
      </c>
      <c r="D96" s="3">
        <v>405</v>
      </c>
    </row>
    <row r="97" spans="1:13">
      <c r="A97" s="1">
        <v>91</v>
      </c>
      <c r="B97" s="3">
        <v>586</v>
      </c>
      <c r="C97" s="3">
        <v>174</v>
      </c>
      <c r="D97" s="3">
        <v>412</v>
      </c>
    </row>
    <row r="98" spans="1:13">
      <c r="A98" s="1">
        <v>92</v>
      </c>
      <c r="B98" s="3">
        <v>417</v>
      </c>
      <c r="C98" s="3">
        <v>103</v>
      </c>
      <c r="D98" s="3">
        <v>314</v>
      </c>
    </row>
    <row r="99" spans="1:13">
      <c r="A99" s="1">
        <v>93</v>
      </c>
      <c r="B99" s="3">
        <v>380</v>
      </c>
      <c r="C99" s="3">
        <v>92</v>
      </c>
      <c r="D99" s="3">
        <v>288</v>
      </c>
    </row>
    <row r="100" spans="1:13">
      <c r="A100" s="1">
        <v>94</v>
      </c>
      <c r="B100" s="3">
        <v>320</v>
      </c>
      <c r="C100" s="3">
        <v>77</v>
      </c>
      <c r="D100" s="3">
        <v>243</v>
      </c>
    </row>
    <row r="101" spans="1:13">
      <c r="A101" s="1">
        <v>95</v>
      </c>
      <c r="B101" s="3">
        <v>266</v>
      </c>
      <c r="C101" s="3">
        <v>64</v>
      </c>
      <c r="D101" s="3">
        <v>202</v>
      </c>
    </row>
    <row r="102" spans="1:13">
      <c r="A102" s="1">
        <v>96</v>
      </c>
      <c r="B102" s="3">
        <v>210</v>
      </c>
      <c r="C102" s="3">
        <v>39</v>
      </c>
      <c r="D102" s="3">
        <v>171</v>
      </c>
    </row>
    <row r="103" spans="1:13">
      <c r="A103" s="1">
        <v>97</v>
      </c>
      <c r="B103" s="3">
        <v>102</v>
      </c>
      <c r="C103" s="3">
        <v>14</v>
      </c>
      <c r="D103" s="3">
        <v>88</v>
      </c>
      <c r="G103" s="3"/>
      <c r="H103" s="3"/>
      <c r="I103" s="3"/>
    </row>
    <row r="104" spans="1:13">
      <c r="A104" s="1">
        <v>98</v>
      </c>
      <c r="B104" s="3">
        <v>104</v>
      </c>
      <c r="C104" s="3">
        <v>11</v>
      </c>
      <c r="D104" s="3">
        <v>93</v>
      </c>
      <c r="G104" s="3"/>
      <c r="H104" s="3"/>
      <c r="I104" s="3"/>
    </row>
    <row r="105" spans="1:13">
      <c r="A105" s="1">
        <v>99</v>
      </c>
      <c r="B105" s="3">
        <v>65</v>
      </c>
      <c r="C105" s="3">
        <v>8</v>
      </c>
      <c r="D105" s="3">
        <v>57</v>
      </c>
      <c r="G105" s="3"/>
      <c r="H105" s="3"/>
      <c r="I105" s="3"/>
    </row>
    <row r="106" spans="1:13">
      <c r="A106" s="1" t="s">
        <v>721</v>
      </c>
      <c r="B106" s="3">
        <v>95</v>
      </c>
      <c r="C106" s="3">
        <v>10</v>
      </c>
      <c r="D106" s="3">
        <v>85</v>
      </c>
      <c r="G106" s="3"/>
      <c r="H106" s="3"/>
      <c r="I106" s="3"/>
    </row>
    <row r="107" spans="1:13">
      <c r="A107" s="1" t="s">
        <v>722</v>
      </c>
      <c r="B107" s="3">
        <v>17762</v>
      </c>
      <c r="C107" s="3">
        <v>8416</v>
      </c>
      <c r="D107" s="3">
        <v>9346</v>
      </c>
      <c r="G107" s="3"/>
      <c r="H107" s="3"/>
      <c r="I107" s="3"/>
      <c r="K107" s="3"/>
      <c r="L107" s="3"/>
      <c r="M107" s="3"/>
    </row>
    <row r="108" spans="1:13">
      <c r="A108" s="1" t="s">
        <v>723</v>
      </c>
      <c r="B108" s="3">
        <v>252481</v>
      </c>
      <c r="C108" s="3">
        <v>126837</v>
      </c>
      <c r="D108" s="3">
        <v>125644</v>
      </c>
      <c r="G108" s="3"/>
      <c r="H108" s="3"/>
      <c r="I108" s="3"/>
      <c r="K108" s="192"/>
      <c r="L108" s="192"/>
      <c r="M108" s="192"/>
    </row>
    <row r="109" spans="1:13">
      <c r="A109" t="s">
        <v>909</v>
      </c>
      <c r="B109" s="3">
        <v>234719</v>
      </c>
      <c r="C109" s="3">
        <v>118421</v>
      </c>
      <c r="D109" s="3">
        <v>116298</v>
      </c>
      <c r="G109" s="3"/>
      <c r="H109" s="3"/>
      <c r="I109" s="3"/>
      <c r="J109" s="3"/>
      <c r="K109" s="192"/>
      <c r="L109" s="192"/>
      <c r="M109" s="192"/>
    </row>
    <row r="110" spans="1:13">
      <c r="A110" s="1" t="s">
        <v>724</v>
      </c>
      <c r="B110" s="3">
        <v>11735</v>
      </c>
      <c r="C110" s="3">
        <v>5990</v>
      </c>
      <c r="D110" s="3">
        <v>5745</v>
      </c>
      <c r="G110" s="3"/>
      <c r="H110" s="3"/>
      <c r="I110" s="3"/>
      <c r="J110" s="3"/>
    </row>
    <row r="111" spans="1:13">
      <c r="A111" s="1" t="s">
        <v>725</v>
      </c>
      <c r="B111" s="3">
        <v>12405</v>
      </c>
      <c r="C111" s="3">
        <v>6437</v>
      </c>
      <c r="D111" s="3">
        <v>5968</v>
      </c>
      <c r="G111" s="3"/>
      <c r="H111" s="3"/>
      <c r="I111" s="3"/>
      <c r="J111" s="3"/>
    </row>
    <row r="112" spans="1:13">
      <c r="A112" s="1" t="s">
        <v>726</v>
      </c>
      <c r="B112" s="3">
        <v>12231</v>
      </c>
      <c r="C112" s="3">
        <v>6362</v>
      </c>
      <c r="D112" s="3">
        <v>5869</v>
      </c>
      <c r="G112" s="3"/>
      <c r="H112" s="3"/>
      <c r="I112" s="3"/>
      <c r="J112" s="3"/>
    </row>
    <row r="113" spans="1:10">
      <c r="A113" s="1" t="s">
        <v>727</v>
      </c>
      <c r="B113" s="3">
        <v>11586</v>
      </c>
      <c r="C113" s="3">
        <v>6093</v>
      </c>
      <c r="D113" s="3">
        <v>5493</v>
      </c>
      <c r="G113" s="3"/>
      <c r="H113" s="3"/>
      <c r="I113" s="3"/>
      <c r="J113" s="3"/>
    </row>
    <row r="114" spans="1:10">
      <c r="A114" s="1" t="s">
        <v>728</v>
      </c>
      <c r="B114" s="3">
        <v>16430</v>
      </c>
      <c r="C114" s="3">
        <v>8950</v>
      </c>
      <c r="D114" s="3">
        <v>7480</v>
      </c>
      <c r="G114" s="3"/>
      <c r="H114" s="3"/>
      <c r="I114" s="3"/>
      <c r="J114" s="3"/>
    </row>
    <row r="115" spans="1:10">
      <c r="A115" s="1" t="s">
        <v>729</v>
      </c>
      <c r="B115" s="3">
        <v>14925</v>
      </c>
      <c r="C115" s="3">
        <v>7964</v>
      </c>
      <c r="D115" s="3">
        <v>6961</v>
      </c>
      <c r="G115" s="3"/>
      <c r="H115" s="3"/>
      <c r="I115" s="3"/>
      <c r="J115" s="3"/>
    </row>
    <row r="116" spans="1:10">
      <c r="A116" s="1" t="s">
        <v>730</v>
      </c>
      <c r="B116" s="3">
        <v>14735</v>
      </c>
      <c r="C116" s="3">
        <v>7495</v>
      </c>
      <c r="D116" s="3">
        <v>7240</v>
      </c>
      <c r="G116" s="3"/>
      <c r="H116" s="3"/>
      <c r="I116" s="3"/>
      <c r="J116" s="3"/>
    </row>
    <row r="117" spans="1:10">
      <c r="A117" s="1" t="s">
        <v>731</v>
      </c>
      <c r="B117" s="3">
        <v>16549</v>
      </c>
      <c r="C117" s="3">
        <v>8407</v>
      </c>
      <c r="D117" s="3">
        <v>8142</v>
      </c>
      <c r="G117" s="3"/>
      <c r="H117" s="3"/>
      <c r="I117" s="3"/>
      <c r="J117" s="3"/>
    </row>
    <row r="118" spans="1:10">
      <c r="A118" s="1" t="s">
        <v>732</v>
      </c>
      <c r="B118" s="3">
        <v>17274</v>
      </c>
      <c r="C118" s="3">
        <v>8723</v>
      </c>
      <c r="D118" s="3">
        <v>8551</v>
      </c>
      <c r="G118" s="3"/>
      <c r="H118" s="3"/>
      <c r="I118" s="3"/>
      <c r="J118" s="3"/>
    </row>
    <row r="119" spans="1:10">
      <c r="A119" s="1" t="s">
        <v>733</v>
      </c>
      <c r="B119" s="3">
        <v>18546</v>
      </c>
      <c r="C119" s="3">
        <v>9510</v>
      </c>
      <c r="D119" s="3">
        <v>9036</v>
      </c>
      <c r="G119" s="3"/>
      <c r="H119" s="3"/>
      <c r="I119" s="3"/>
      <c r="J119" s="3"/>
    </row>
    <row r="120" spans="1:10">
      <c r="A120" s="1" t="s">
        <v>734</v>
      </c>
      <c r="B120" s="3">
        <v>16609</v>
      </c>
      <c r="C120" s="3">
        <v>8503</v>
      </c>
      <c r="D120" s="3">
        <v>8106</v>
      </c>
      <c r="G120" s="3"/>
      <c r="H120" s="3"/>
      <c r="I120" s="3"/>
      <c r="J120" s="3"/>
    </row>
    <row r="121" spans="1:10">
      <c r="A121" s="1" t="s">
        <v>735</v>
      </c>
      <c r="B121" s="3">
        <v>13221</v>
      </c>
      <c r="C121" s="3">
        <v>6859</v>
      </c>
      <c r="D121" s="3">
        <v>6362</v>
      </c>
      <c r="G121" s="3"/>
      <c r="H121" s="3"/>
      <c r="I121" s="3"/>
      <c r="J121" s="3"/>
    </row>
    <row r="122" spans="1:10">
      <c r="A122" s="1" t="s">
        <v>736</v>
      </c>
      <c r="B122" s="3">
        <v>11350</v>
      </c>
      <c r="C122" s="3">
        <v>5717</v>
      </c>
      <c r="D122" s="3">
        <v>5633</v>
      </c>
      <c r="G122" s="3"/>
      <c r="H122" s="3"/>
      <c r="I122" s="3"/>
      <c r="J122" s="3"/>
    </row>
    <row r="123" spans="1:10">
      <c r="A123" s="1" t="s">
        <v>737</v>
      </c>
      <c r="B123" s="3">
        <v>11031</v>
      </c>
      <c r="C123" s="3">
        <v>5447</v>
      </c>
      <c r="D123" s="3">
        <v>5584</v>
      </c>
      <c r="G123" s="3"/>
      <c r="H123" s="3"/>
      <c r="I123" s="3"/>
      <c r="J123" s="3"/>
    </row>
    <row r="124" spans="1:10">
      <c r="A124" s="1" t="s">
        <v>738</v>
      </c>
      <c r="B124" s="3">
        <v>12856</v>
      </c>
      <c r="C124" s="3">
        <v>6119</v>
      </c>
      <c r="D124" s="3">
        <v>6737</v>
      </c>
      <c r="G124" s="3"/>
      <c r="H124" s="3"/>
      <c r="I124" s="3"/>
      <c r="J124" s="3"/>
    </row>
    <row r="125" spans="1:10">
      <c r="A125" s="1" t="s">
        <v>739</v>
      </c>
      <c r="B125" s="3">
        <v>9240</v>
      </c>
      <c r="C125" s="3">
        <v>4463</v>
      </c>
      <c r="D125" s="3">
        <v>4777</v>
      </c>
      <c r="G125" s="3"/>
      <c r="H125" s="3"/>
      <c r="I125" s="3"/>
      <c r="J125" s="3"/>
    </row>
    <row r="126" spans="1:10">
      <c r="A126" s="1" t="s">
        <v>740</v>
      </c>
      <c r="B126" s="3">
        <v>6570</v>
      </c>
      <c r="C126" s="3">
        <v>2963</v>
      </c>
      <c r="D126" s="3">
        <v>3607</v>
      </c>
      <c r="G126" s="3"/>
      <c r="H126" s="3"/>
      <c r="I126" s="3"/>
      <c r="J126" s="3"/>
    </row>
    <row r="127" spans="1:10">
      <c r="A127" s="1" t="s">
        <v>741</v>
      </c>
      <c r="B127" s="3">
        <v>4267</v>
      </c>
      <c r="C127" s="3">
        <v>1618</v>
      </c>
      <c r="D127" s="3">
        <v>2649</v>
      </c>
      <c r="G127" s="3"/>
      <c r="H127" s="3"/>
      <c r="I127" s="3"/>
      <c r="J127" s="3"/>
    </row>
    <row r="128" spans="1:10">
      <c r="A128" s="1" t="s">
        <v>742</v>
      </c>
      <c r="B128" s="3">
        <v>2317</v>
      </c>
      <c r="C128" s="3">
        <v>655</v>
      </c>
      <c r="D128" s="3">
        <v>1662</v>
      </c>
      <c r="G128" s="3"/>
      <c r="H128" s="3"/>
      <c r="I128" s="3"/>
      <c r="J128" s="3"/>
    </row>
    <row r="129" spans="1:10">
      <c r="A129" s="1" t="s">
        <v>743</v>
      </c>
      <c r="B129" s="3">
        <v>747</v>
      </c>
      <c r="C129" s="3">
        <v>136</v>
      </c>
      <c r="D129" s="3">
        <v>611</v>
      </c>
      <c r="G129" s="3"/>
      <c r="H129" s="3"/>
      <c r="I129" s="3"/>
      <c r="J129" s="192"/>
    </row>
    <row r="130" spans="1:10">
      <c r="A130" s="1758" t="s">
        <v>2474</v>
      </c>
      <c r="B130" s="3">
        <v>95</v>
      </c>
      <c r="C130" s="3">
        <v>10</v>
      </c>
      <c r="D130" s="3">
        <v>85</v>
      </c>
      <c r="G130" s="3"/>
      <c r="H130" s="3"/>
      <c r="I130" s="3"/>
      <c r="J130" s="3"/>
    </row>
    <row r="131" spans="1:10">
      <c r="A131" s="1" t="s">
        <v>744</v>
      </c>
      <c r="B131" s="3">
        <v>36371</v>
      </c>
      <c r="C131" s="3">
        <v>18789</v>
      </c>
      <c r="D131" s="3">
        <v>17582</v>
      </c>
      <c r="G131" s="3"/>
      <c r="H131" s="3"/>
      <c r="I131" s="3"/>
      <c r="J131" s="192"/>
    </row>
    <row r="132" spans="1:10">
      <c r="A132" s="1" t="s">
        <v>746</v>
      </c>
      <c r="B132" s="3">
        <v>151225</v>
      </c>
      <c r="C132" s="3">
        <v>78221</v>
      </c>
      <c r="D132" s="3">
        <v>73004</v>
      </c>
      <c r="G132" s="3"/>
      <c r="H132" s="3"/>
      <c r="I132" s="3"/>
    </row>
    <row r="133" spans="1:10">
      <c r="A133" s="1759" t="s">
        <v>745</v>
      </c>
      <c r="B133" s="3">
        <v>47123</v>
      </c>
      <c r="C133" s="3">
        <v>21411</v>
      </c>
      <c r="D133" s="3">
        <v>25712</v>
      </c>
      <c r="G133" s="3"/>
      <c r="H133" s="3"/>
      <c r="I133" s="3"/>
    </row>
    <row r="134" spans="1:10">
      <c r="G134" s="3"/>
      <c r="H134" s="3"/>
      <c r="I134" s="3"/>
    </row>
    <row r="135" spans="1:10">
      <c r="G135" s="3"/>
      <c r="H135" s="3"/>
      <c r="I135" s="3"/>
    </row>
    <row r="136" spans="1:10">
      <c r="G136" s="3"/>
      <c r="H136" s="3"/>
      <c r="I136" s="3"/>
    </row>
    <row r="137" spans="1:10">
      <c r="G137" s="3"/>
      <c r="H137" s="3"/>
      <c r="I137" s="3"/>
    </row>
    <row r="138" spans="1:10">
      <c r="G138" s="3"/>
      <c r="H138" s="3"/>
      <c r="I138" s="3"/>
    </row>
    <row r="139" spans="1:10">
      <c r="G139" s="3"/>
      <c r="H139" s="3"/>
      <c r="I139" s="3"/>
    </row>
    <row r="140" spans="1:10">
      <c r="G140" s="3"/>
      <c r="H140" s="3"/>
      <c r="I140" s="3"/>
    </row>
    <row r="141" spans="1:10">
      <c r="G141" s="3"/>
      <c r="H141" s="3"/>
      <c r="I141" s="3"/>
    </row>
    <row r="142" spans="1:10">
      <c r="G142" s="3"/>
      <c r="H142" s="3"/>
      <c r="I142" s="3"/>
    </row>
    <row r="143" spans="1:10">
      <c r="G143" s="3"/>
      <c r="H143" s="3"/>
      <c r="I143" s="3"/>
    </row>
    <row r="144" spans="1:10">
      <c r="G144" s="3"/>
      <c r="H144" s="3"/>
      <c r="I144" s="3"/>
    </row>
    <row r="145" spans="7:9">
      <c r="G145" s="3"/>
      <c r="H145" s="3"/>
      <c r="I145" s="3"/>
    </row>
    <row r="146" spans="7:9">
      <c r="G146" s="3"/>
      <c r="H146" s="3"/>
      <c r="I146" s="3"/>
    </row>
    <row r="147" spans="7:9">
      <c r="G147" s="3"/>
      <c r="H147" s="3"/>
      <c r="I147" s="3"/>
    </row>
    <row r="148" spans="7:9">
      <c r="G148" s="3"/>
      <c r="H148" s="3"/>
      <c r="I148" s="3"/>
    </row>
    <row r="149" spans="7:9">
      <c r="G149" s="3"/>
      <c r="H149" s="3"/>
      <c r="I149" s="3"/>
    </row>
    <row r="150" spans="7:9">
      <c r="G150" s="3"/>
      <c r="H150" s="3"/>
      <c r="I150" s="3"/>
    </row>
    <row r="151" spans="7:9">
      <c r="G151" s="3"/>
      <c r="H151" s="3"/>
      <c r="I151" s="3"/>
    </row>
    <row r="152" spans="7:9">
      <c r="G152" s="3"/>
      <c r="H152" s="3"/>
      <c r="I152" s="3"/>
    </row>
    <row r="153" spans="7:9">
      <c r="G153" s="3"/>
      <c r="H153" s="3"/>
      <c r="I153" s="3"/>
    </row>
    <row r="154" spans="7:9">
      <c r="G154" s="3"/>
      <c r="H154" s="3"/>
      <c r="I154" s="3"/>
    </row>
    <row r="155" spans="7:9">
      <c r="G155" s="3"/>
      <c r="H155" s="3"/>
      <c r="I155" s="3"/>
    </row>
    <row r="156" spans="7:9">
      <c r="G156" s="3"/>
      <c r="H156" s="3"/>
      <c r="I156" s="3"/>
    </row>
    <row r="157" spans="7:9">
      <c r="G157" s="3"/>
      <c r="H157" s="3"/>
      <c r="I157" s="3"/>
    </row>
    <row r="158" spans="7:9">
      <c r="G158" s="3"/>
      <c r="H158" s="3"/>
      <c r="I158" s="3"/>
    </row>
    <row r="159" spans="7:9">
      <c r="G159" s="3"/>
      <c r="H159" s="3"/>
      <c r="I159" s="3"/>
    </row>
    <row r="160" spans="7:9">
      <c r="G160" s="3"/>
      <c r="H160" s="3"/>
      <c r="I160" s="3"/>
    </row>
    <row r="161" spans="7:9">
      <c r="G161" s="3"/>
      <c r="H161" s="3"/>
      <c r="I161" s="3"/>
    </row>
    <row r="162" spans="7:9">
      <c r="G162" s="3"/>
      <c r="H162" s="3"/>
      <c r="I162" s="3"/>
    </row>
    <row r="163" spans="7:9">
      <c r="G163" s="3"/>
      <c r="H163" s="3"/>
      <c r="I163" s="3"/>
    </row>
    <row r="164" spans="7:9">
      <c r="G164" s="3"/>
      <c r="H164" s="3"/>
      <c r="I164" s="3"/>
    </row>
    <row r="165" spans="7:9">
      <c r="G165" s="3"/>
      <c r="H165" s="3"/>
      <c r="I165" s="3"/>
    </row>
    <row r="166" spans="7:9">
      <c r="G166" s="3"/>
      <c r="H166" s="3"/>
      <c r="I166" s="3"/>
    </row>
    <row r="167" spans="7:9">
      <c r="G167" s="3"/>
      <c r="H167" s="3"/>
      <c r="I167" s="3"/>
    </row>
    <row r="168" spans="7:9">
      <c r="G168" s="3"/>
      <c r="H168" s="3"/>
      <c r="I168" s="3"/>
    </row>
    <row r="169" spans="7:9">
      <c r="G169" s="3"/>
      <c r="H169" s="3"/>
      <c r="I169" s="3"/>
    </row>
    <row r="170" spans="7:9">
      <c r="G170" s="3"/>
      <c r="H170" s="3"/>
      <c r="I170" s="3"/>
    </row>
    <row r="171" spans="7:9">
      <c r="G171" s="3"/>
      <c r="H171" s="3"/>
      <c r="I171" s="3"/>
    </row>
    <row r="172" spans="7:9">
      <c r="G172" s="3"/>
      <c r="H172" s="3"/>
      <c r="I172" s="3"/>
    </row>
    <row r="173" spans="7:9">
      <c r="G173" s="3"/>
      <c r="H173" s="3"/>
      <c r="I173" s="3"/>
    </row>
    <row r="174" spans="7:9">
      <c r="G174" s="3"/>
      <c r="H174" s="3"/>
      <c r="I174" s="3"/>
    </row>
    <row r="175" spans="7:9">
      <c r="G175" s="3"/>
      <c r="H175" s="3"/>
      <c r="I175" s="3"/>
    </row>
    <row r="176" spans="7:9">
      <c r="G176" s="3"/>
      <c r="H176" s="3"/>
      <c r="I176" s="3"/>
    </row>
    <row r="177" spans="7:9">
      <c r="G177" s="3"/>
      <c r="H177" s="3"/>
      <c r="I177" s="3"/>
    </row>
    <row r="178" spans="7:9">
      <c r="G178" s="3"/>
      <c r="H178" s="3"/>
      <c r="I178" s="3"/>
    </row>
    <row r="179" spans="7:9">
      <c r="G179" s="3"/>
      <c r="H179" s="3"/>
      <c r="I179" s="3"/>
    </row>
    <row r="180" spans="7:9">
      <c r="G180" s="3"/>
      <c r="H180" s="3"/>
      <c r="I180" s="3"/>
    </row>
    <row r="181" spans="7:9">
      <c r="G181" s="3"/>
      <c r="H181" s="3"/>
      <c r="I181" s="3"/>
    </row>
    <row r="182" spans="7:9">
      <c r="G182" s="3"/>
      <c r="H182" s="3"/>
      <c r="I182" s="3"/>
    </row>
    <row r="183" spans="7:9">
      <c r="G183" s="3"/>
      <c r="H183" s="3"/>
      <c r="I183" s="3"/>
    </row>
    <row r="184" spans="7:9">
      <c r="G184" s="3"/>
      <c r="H184" s="3"/>
      <c r="I184" s="3"/>
    </row>
    <row r="185" spans="7:9">
      <c r="G185" s="3"/>
      <c r="H185" s="3"/>
      <c r="I185" s="3"/>
    </row>
    <row r="186" spans="7:9">
      <c r="G186" s="3"/>
      <c r="H186" s="3"/>
      <c r="I186" s="3"/>
    </row>
    <row r="187" spans="7:9">
      <c r="G187" s="3"/>
      <c r="H187" s="3"/>
      <c r="I187" s="3"/>
    </row>
    <row r="188" spans="7:9">
      <c r="G188" s="3"/>
      <c r="H188" s="3"/>
      <c r="I188" s="3"/>
    </row>
    <row r="189" spans="7:9">
      <c r="G189" s="3"/>
      <c r="H189" s="3"/>
      <c r="I189" s="3"/>
    </row>
    <row r="190" spans="7:9">
      <c r="G190" s="3"/>
      <c r="H190" s="3"/>
      <c r="I190" s="3"/>
    </row>
    <row r="191" spans="7:9">
      <c r="G191" s="3"/>
      <c r="H191" s="3"/>
      <c r="I191" s="3"/>
    </row>
    <row r="192" spans="7:9">
      <c r="G192" s="3"/>
      <c r="H192" s="3"/>
      <c r="I192" s="3"/>
    </row>
    <row r="193" spans="7:9">
      <c r="G193" s="3"/>
      <c r="H193" s="3"/>
      <c r="I193" s="3"/>
    </row>
    <row r="194" spans="7:9">
      <c r="G194" s="3"/>
      <c r="H194" s="3"/>
      <c r="I194" s="3"/>
    </row>
    <row r="195" spans="7:9">
      <c r="G195" s="3"/>
      <c r="H195" s="3"/>
      <c r="I195" s="3"/>
    </row>
    <row r="196" spans="7:9">
      <c r="G196" s="3"/>
      <c r="H196" s="3"/>
      <c r="I196" s="3"/>
    </row>
    <row r="197" spans="7:9">
      <c r="G197" s="3"/>
      <c r="H197" s="3"/>
      <c r="I197" s="3"/>
    </row>
    <row r="198" spans="7:9">
      <c r="G198" s="3"/>
      <c r="H198" s="3"/>
      <c r="I198" s="3"/>
    </row>
    <row r="199" spans="7:9">
      <c r="G199" s="3"/>
      <c r="H199" s="3"/>
      <c r="I199" s="3"/>
    </row>
    <row r="200" spans="7:9">
      <c r="G200" s="3"/>
      <c r="H200" s="3"/>
      <c r="I200" s="3"/>
    </row>
    <row r="201" spans="7:9">
      <c r="G201" s="3"/>
      <c r="H201" s="3"/>
      <c r="I201" s="3"/>
    </row>
    <row r="202" spans="7:9">
      <c r="G202" s="3"/>
      <c r="H202" s="3"/>
      <c r="I202" s="3"/>
    </row>
    <row r="203" spans="7:9">
      <c r="G203" s="3"/>
      <c r="H203" s="3"/>
      <c r="I203" s="3"/>
    </row>
  </sheetData>
  <phoneticPr fontId="8"/>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BA70B-900C-4DE8-BAFB-1984B61C5D3C}">
  <dimension ref="A1:G107"/>
  <sheetViews>
    <sheetView workbookViewId="0">
      <pane ySplit="6" topLeftCell="A31" activePane="bottomLeft" state="frozen"/>
      <selection activeCell="A155" sqref="A155"/>
      <selection pane="bottomLeft" activeCell="C33" sqref="C33:C34"/>
    </sheetView>
  </sheetViews>
  <sheetFormatPr defaultRowHeight="13.5"/>
  <cols>
    <col min="1" max="1" width="14.875" customWidth="1"/>
    <col min="2" max="7" width="10" customWidth="1"/>
  </cols>
  <sheetData>
    <row r="1" spans="1:7">
      <c r="A1" t="s">
        <v>747</v>
      </c>
    </row>
    <row r="2" spans="1:7">
      <c r="A2" t="s">
        <v>2475</v>
      </c>
    </row>
    <row r="3" spans="1:7">
      <c r="A3" t="s">
        <v>748</v>
      </c>
    </row>
    <row r="5" spans="1:7">
      <c r="A5" s="191"/>
      <c r="B5" s="191" t="s">
        <v>749</v>
      </c>
      <c r="C5" s="191"/>
      <c r="D5" s="191"/>
      <c r="E5" s="191" t="s">
        <v>750</v>
      </c>
      <c r="F5" s="191"/>
      <c r="G5" s="191"/>
    </row>
    <row r="6" spans="1:7">
      <c r="A6" s="191" t="s">
        <v>751</v>
      </c>
      <c r="B6" s="191" t="s">
        <v>707</v>
      </c>
      <c r="C6" s="191" t="s">
        <v>752</v>
      </c>
      <c r="D6" s="191" t="s">
        <v>753</v>
      </c>
      <c r="E6" s="191" t="s">
        <v>707</v>
      </c>
      <c r="F6" s="191" t="s">
        <v>752</v>
      </c>
      <c r="G6" s="191" t="s">
        <v>753</v>
      </c>
    </row>
    <row r="7" spans="1:7">
      <c r="A7" t="s">
        <v>707</v>
      </c>
      <c r="B7" s="3">
        <v>57233</v>
      </c>
      <c r="C7" s="3">
        <v>52605</v>
      </c>
      <c r="D7" s="3">
        <v>4628</v>
      </c>
      <c r="E7" s="3">
        <v>44085</v>
      </c>
      <c r="F7" s="3">
        <v>38139</v>
      </c>
      <c r="G7" s="3">
        <v>5946</v>
      </c>
    </row>
    <row r="8" spans="1:7">
      <c r="A8" t="s">
        <v>754</v>
      </c>
      <c r="B8" s="3">
        <v>46239</v>
      </c>
      <c r="C8" s="3">
        <v>43523</v>
      </c>
      <c r="D8" s="3">
        <v>2716</v>
      </c>
      <c r="E8" s="3">
        <v>29972</v>
      </c>
      <c r="F8" s="3">
        <v>26337</v>
      </c>
      <c r="G8" s="3">
        <v>3635</v>
      </c>
    </row>
    <row r="9" spans="1:7">
      <c r="A9" t="s">
        <v>755</v>
      </c>
      <c r="B9" s="3">
        <v>727</v>
      </c>
      <c r="C9" s="3">
        <v>642</v>
      </c>
      <c r="D9" s="3">
        <v>85</v>
      </c>
      <c r="E9" s="3">
        <v>933</v>
      </c>
      <c r="F9" s="3">
        <v>850</v>
      </c>
      <c r="G9" s="3">
        <v>83</v>
      </c>
    </row>
    <row r="10" spans="1:7">
      <c r="A10" t="s">
        <v>756</v>
      </c>
      <c r="B10" s="3">
        <v>87</v>
      </c>
      <c r="C10" s="3">
        <v>66</v>
      </c>
      <c r="D10" s="3">
        <v>21</v>
      </c>
      <c r="E10" s="3">
        <v>120</v>
      </c>
      <c r="F10" s="3">
        <v>97</v>
      </c>
      <c r="G10" s="3">
        <v>23</v>
      </c>
    </row>
    <row r="11" spans="1:7">
      <c r="A11" t="s">
        <v>2476</v>
      </c>
      <c r="B11" s="3">
        <v>9799</v>
      </c>
      <c r="C11" s="3">
        <v>9390</v>
      </c>
      <c r="D11" s="3">
        <v>409</v>
      </c>
      <c r="E11" s="3">
        <v>8772</v>
      </c>
      <c r="F11" s="3">
        <v>7110</v>
      </c>
      <c r="G11" s="3">
        <v>1662</v>
      </c>
    </row>
    <row r="12" spans="1:7">
      <c r="A12" t="s">
        <v>2477</v>
      </c>
      <c r="B12" s="3">
        <v>309</v>
      </c>
      <c r="C12" s="3">
        <v>281</v>
      </c>
      <c r="D12" s="3">
        <v>28</v>
      </c>
      <c r="E12" s="3">
        <v>241</v>
      </c>
      <c r="F12" s="3">
        <v>239</v>
      </c>
      <c r="G12" s="3">
        <v>2</v>
      </c>
    </row>
    <row r="13" spans="1:7">
      <c r="A13" t="s">
        <v>2478</v>
      </c>
      <c r="B13" s="3">
        <v>1550</v>
      </c>
      <c r="C13" s="3">
        <v>1472</v>
      </c>
      <c r="D13" s="3">
        <v>78</v>
      </c>
      <c r="E13" s="3">
        <v>556</v>
      </c>
      <c r="F13" s="3">
        <v>507</v>
      </c>
      <c r="G13" s="3">
        <v>49</v>
      </c>
    </row>
    <row r="14" spans="1:7">
      <c r="A14" t="s">
        <v>2479</v>
      </c>
      <c r="B14" s="3">
        <v>232</v>
      </c>
      <c r="C14" s="3">
        <v>218</v>
      </c>
      <c r="D14" s="3">
        <v>14</v>
      </c>
      <c r="E14" s="3">
        <v>110</v>
      </c>
      <c r="F14" s="3">
        <v>105</v>
      </c>
      <c r="G14" s="3">
        <v>5</v>
      </c>
    </row>
    <row r="15" spans="1:7">
      <c r="A15" t="s">
        <v>2480</v>
      </c>
      <c r="B15" s="3">
        <v>1900</v>
      </c>
      <c r="C15" s="3">
        <v>1768</v>
      </c>
      <c r="D15" s="3">
        <v>132</v>
      </c>
      <c r="E15" s="3">
        <v>915</v>
      </c>
      <c r="F15" s="3">
        <v>859</v>
      </c>
      <c r="G15" s="3">
        <v>56</v>
      </c>
    </row>
    <row r="16" spans="1:7">
      <c r="A16" t="s">
        <v>2481</v>
      </c>
      <c r="B16" s="3">
        <v>2457</v>
      </c>
      <c r="C16" s="3">
        <v>2371</v>
      </c>
      <c r="D16" s="3">
        <v>86</v>
      </c>
      <c r="E16" s="3">
        <v>1600</v>
      </c>
      <c r="F16" s="3">
        <v>1364</v>
      </c>
      <c r="G16" s="3">
        <v>236</v>
      </c>
    </row>
    <row r="17" spans="1:7">
      <c r="A17" t="s">
        <v>2482</v>
      </c>
      <c r="B17" s="3">
        <v>3215</v>
      </c>
      <c r="C17" s="3">
        <v>3005</v>
      </c>
      <c r="D17" s="3">
        <v>210</v>
      </c>
      <c r="E17" s="3">
        <v>2623</v>
      </c>
      <c r="F17" s="3">
        <v>2324</v>
      </c>
      <c r="G17" s="3">
        <v>299</v>
      </c>
    </row>
    <row r="18" spans="1:7">
      <c r="A18" t="s">
        <v>2483</v>
      </c>
      <c r="B18" s="3">
        <v>45</v>
      </c>
      <c r="C18" s="3">
        <v>42</v>
      </c>
      <c r="D18" s="3">
        <v>3</v>
      </c>
      <c r="E18" s="3">
        <v>14</v>
      </c>
      <c r="F18" s="3">
        <v>14</v>
      </c>
      <c r="G18" s="3">
        <v>0</v>
      </c>
    </row>
    <row r="19" spans="1:7">
      <c r="A19" t="s">
        <v>2484</v>
      </c>
      <c r="B19" s="3">
        <v>10</v>
      </c>
      <c r="C19" s="3">
        <v>5</v>
      </c>
      <c r="D19" s="3">
        <v>5</v>
      </c>
      <c r="E19" s="3">
        <v>11</v>
      </c>
      <c r="F19" s="3">
        <v>10</v>
      </c>
      <c r="G19" s="3">
        <v>1</v>
      </c>
    </row>
    <row r="20" spans="1:7">
      <c r="A20" t="s">
        <v>2485</v>
      </c>
      <c r="B20" s="3">
        <v>21</v>
      </c>
      <c r="C20" s="3">
        <v>13</v>
      </c>
      <c r="D20" s="3">
        <v>8</v>
      </c>
      <c r="E20" s="3">
        <v>9</v>
      </c>
      <c r="F20" s="3">
        <v>9</v>
      </c>
      <c r="G20" s="3">
        <v>0</v>
      </c>
    </row>
    <row r="21" spans="1:7">
      <c r="A21" t="s">
        <v>2486</v>
      </c>
      <c r="B21" s="3">
        <v>426</v>
      </c>
      <c r="C21" s="3">
        <v>393</v>
      </c>
      <c r="D21" s="3">
        <v>33</v>
      </c>
      <c r="E21" s="3">
        <v>259</v>
      </c>
      <c r="F21" s="3">
        <v>257</v>
      </c>
      <c r="G21" s="3">
        <v>2</v>
      </c>
    </row>
    <row r="22" spans="1:7">
      <c r="A22" t="s">
        <v>2487</v>
      </c>
      <c r="B22" s="3">
        <v>1760</v>
      </c>
      <c r="C22" s="3">
        <v>1606</v>
      </c>
      <c r="D22" s="3">
        <v>154</v>
      </c>
      <c r="E22" s="3">
        <v>1186</v>
      </c>
      <c r="F22" s="3">
        <v>944</v>
      </c>
      <c r="G22" s="3">
        <v>242</v>
      </c>
    </row>
    <row r="23" spans="1:7">
      <c r="A23" t="s">
        <v>2488</v>
      </c>
      <c r="B23" s="3">
        <v>6090</v>
      </c>
      <c r="C23" s="3">
        <v>5875</v>
      </c>
      <c r="D23" s="3">
        <v>215</v>
      </c>
      <c r="E23" s="3">
        <v>2982</v>
      </c>
      <c r="F23" s="3">
        <v>2416</v>
      </c>
      <c r="G23" s="3">
        <v>566</v>
      </c>
    </row>
    <row r="24" spans="1:7">
      <c r="A24" t="s">
        <v>2489</v>
      </c>
      <c r="B24" s="3">
        <v>208</v>
      </c>
      <c r="C24" s="3">
        <v>168</v>
      </c>
      <c r="D24" s="3">
        <v>40</v>
      </c>
      <c r="E24" s="3">
        <v>114</v>
      </c>
      <c r="F24" s="3">
        <v>107</v>
      </c>
      <c r="G24" s="3">
        <v>7</v>
      </c>
    </row>
    <row r="25" spans="1:7">
      <c r="A25" t="s">
        <v>2490</v>
      </c>
      <c r="B25" s="3">
        <v>46</v>
      </c>
      <c r="C25" s="3">
        <v>38</v>
      </c>
      <c r="D25" s="3">
        <v>8</v>
      </c>
      <c r="E25" s="3">
        <v>50</v>
      </c>
      <c r="F25" s="3">
        <v>48</v>
      </c>
      <c r="G25" s="3">
        <v>2</v>
      </c>
    </row>
    <row r="26" spans="1:7">
      <c r="A26" t="s">
        <v>2491</v>
      </c>
      <c r="B26" s="3">
        <v>33</v>
      </c>
      <c r="C26" s="3">
        <v>27</v>
      </c>
      <c r="D26" s="3">
        <v>6</v>
      </c>
      <c r="E26" s="3">
        <v>29</v>
      </c>
      <c r="F26" s="3">
        <v>29</v>
      </c>
      <c r="G26" s="3">
        <v>0</v>
      </c>
    </row>
    <row r="27" spans="1:7">
      <c r="A27" t="s">
        <v>2492</v>
      </c>
      <c r="B27" s="3">
        <v>2268</v>
      </c>
      <c r="C27" s="3">
        <v>1909</v>
      </c>
      <c r="D27" s="3">
        <v>359</v>
      </c>
      <c r="E27" s="3">
        <v>1173</v>
      </c>
      <c r="F27" s="3">
        <v>1104</v>
      </c>
      <c r="G27" s="3">
        <v>69</v>
      </c>
    </row>
    <row r="28" spans="1:7">
      <c r="A28" t="s">
        <v>2493</v>
      </c>
      <c r="B28" s="3">
        <v>29</v>
      </c>
      <c r="C28" s="3">
        <v>28</v>
      </c>
      <c r="D28" s="3">
        <v>1</v>
      </c>
      <c r="E28" s="3">
        <v>6</v>
      </c>
      <c r="F28" s="3">
        <v>6</v>
      </c>
      <c r="G28" s="3">
        <v>0</v>
      </c>
    </row>
    <row r="29" spans="1:7">
      <c r="A29" t="s">
        <v>2494</v>
      </c>
      <c r="B29" s="3">
        <v>94</v>
      </c>
      <c r="C29" s="3">
        <v>79</v>
      </c>
      <c r="D29" s="3">
        <v>15</v>
      </c>
      <c r="E29" s="3">
        <v>23</v>
      </c>
      <c r="F29" s="3">
        <v>21</v>
      </c>
      <c r="G29" s="3">
        <v>2</v>
      </c>
    </row>
    <row r="30" spans="1:7">
      <c r="A30" t="s">
        <v>2495</v>
      </c>
      <c r="B30" s="3">
        <v>2449</v>
      </c>
      <c r="C30" s="3">
        <v>2345</v>
      </c>
      <c r="D30" s="3">
        <v>104</v>
      </c>
      <c r="E30" s="3">
        <v>1098</v>
      </c>
      <c r="F30" s="3">
        <v>1076</v>
      </c>
      <c r="G30" s="3">
        <v>22</v>
      </c>
    </row>
    <row r="31" spans="1:7">
      <c r="A31" t="s">
        <v>2496</v>
      </c>
      <c r="B31" s="3">
        <v>866</v>
      </c>
      <c r="C31" s="3">
        <v>781</v>
      </c>
      <c r="D31" s="3">
        <v>85</v>
      </c>
      <c r="E31" s="3">
        <v>629</v>
      </c>
      <c r="F31" s="3">
        <v>629</v>
      </c>
      <c r="G31" s="3">
        <v>0</v>
      </c>
    </row>
    <row r="32" spans="1:7">
      <c r="A32" t="s">
        <v>2497</v>
      </c>
      <c r="B32" s="3">
        <v>539</v>
      </c>
      <c r="C32" s="3">
        <v>509</v>
      </c>
      <c r="D32" s="3">
        <v>30</v>
      </c>
      <c r="E32" s="3">
        <v>380</v>
      </c>
      <c r="F32" s="3">
        <v>369</v>
      </c>
      <c r="G32" s="3">
        <v>11</v>
      </c>
    </row>
    <row r="33" spans="1:7">
      <c r="A33" t="s">
        <v>2498</v>
      </c>
      <c r="B33" s="3">
        <v>1478</v>
      </c>
      <c r="C33" s="3">
        <v>1416</v>
      </c>
      <c r="D33" s="3">
        <v>62</v>
      </c>
      <c r="E33" s="3">
        <v>672</v>
      </c>
      <c r="F33" s="3">
        <v>626</v>
      </c>
      <c r="G33" s="3">
        <v>46</v>
      </c>
    </row>
    <row r="34" spans="1:7">
      <c r="A34" t="s">
        <v>2499</v>
      </c>
      <c r="B34" s="3">
        <v>1338</v>
      </c>
      <c r="C34" s="3">
        <v>1297</v>
      </c>
      <c r="D34" s="3">
        <v>41</v>
      </c>
      <c r="E34" s="3">
        <v>317</v>
      </c>
      <c r="F34" s="3">
        <v>306</v>
      </c>
      <c r="G34" s="3">
        <v>11</v>
      </c>
    </row>
    <row r="35" spans="1:7">
      <c r="A35" t="s">
        <v>2500</v>
      </c>
      <c r="B35" s="3">
        <v>42</v>
      </c>
      <c r="C35" s="3">
        <v>34</v>
      </c>
      <c r="D35" s="3">
        <v>8</v>
      </c>
      <c r="E35" s="3">
        <v>56</v>
      </c>
      <c r="F35" s="3">
        <v>56</v>
      </c>
      <c r="G35" s="3">
        <v>0</v>
      </c>
    </row>
    <row r="36" spans="1:7">
      <c r="A36" t="s">
        <v>2501</v>
      </c>
      <c r="B36" s="3">
        <v>145</v>
      </c>
      <c r="C36" s="3">
        <v>133</v>
      </c>
      <c r="D36" s="3">
        <v>12</v>
      </c>
      <c r="E36" s="3">
        <v>42</v>
      </c>
      <c r="F36" s="3">
        <v>42</v>
      </c>
      <c r="G36" s="3">
        <v>0</v>
      </c>
    </row>
    <row r="37" spans="1:7">
      <c r="A37" t="s">
        <v>2502</v>
      </c>
      <c r="B37" s="3">
        <v>81</v>
      </c>
      <c r="C37" s="3">
        <v>72</v>
      </c>
      <c r="D37" s="3">
        <v>9</v>
      </c>
      <c r="E37" s="3">
        <v>25</v>
      </c>
      <c r="F37" s="3">
        <v>25</v>
      </c>
      <c r="G37" s="3">
        <v>0</v>
      </c>
    </row>
    <row r="38" spans="1:7">
      <c r="A38" t="s">
        <v>2503</v>
      </c>
      <c r="B38" s="3">
        <v>3401</v>
      </c>
      <c r="C38" s="3">
        <v>3193</v>
      </c>
      <c r="D38" s="3">
        <v>208</v>
      </c>
      <c r="E38" s="3">
        <v>2533</v>
      </c>
      <c r="F38" s="3">
        <v>2419</v>
      </c>
      <c r="G38" s="3">
        <v>114</v>
      </c>
    </row>
    <row r="39" spans="1:7">
      <c r="A39" t="s">
        <v>2504</v>
      </c>
      <c r="B39" s="3">
        <v>503</v>
      </c>
      <c r="C39" s="3">
        <v>464</v>
      </c>
      <c r="D39" s="3">
        <v>39</v>
      </c>
      <c r="E39" s="3">
        <v>182</v>
      </c>
      <c r="F39" s="3">
        <v>182</v>
      </c>
      <c r="G39" s="3">
        <v>0</v>
      </c>
    </row>
    <row r="40" spans="1:7">
      <c r="A40" t="s">
        <v>2505</v>
      </c>
      <c r="B40" s="3">
        <v>89</v>
      </c>
      <c r="C40" s="3">
        <v>80</v>
      </c>
      <c r="D40" s="3">
        <v>9</v>
      </c>
      <c r="E40" s="3">
        <v>75</v>
      </c>
      <c r="F40" s="3">
        <v>75</v>
      </c>
      <c r="G40" s="3">
        <v>0</v>
      </c>
    </row>
    <row r="41" spans="1:7">
      <c r="A41" t="s">
        <v>2506</v>
      </c>
      <c r="B41" s="3">
        <v>16</v>
      </c>
      <c r="C41" s="3">
        <v>15</v>
      </c>
      <c r="D41" s="3">
        <v>1</v>
      </c>
      <c r="E41" s="3">
        <v>11</v>
      </c>
      <c r="F41" s="3">
        <v>10</v>
      </c>
      <c r="G41" s="3">
        <v>1</v>
      </c>
    </row>
    <row r="42" spans="1:7">
      <c r="A42" t="s">
        <v>2507</v>
      </c>
      <c r="B42" s="3">
        <v>35</v>
      </c>
      <c r="C42" s="3">
        <v>32</v>
      </c>
      <c r="D42" s="3">
        <v>3</v>
      </c>
      <c r="E42" s="3">
        <v>10</v>
      </c>
      <c r="F42" s="3">
        <v>10</v>
      </c>
      <c r="G42" s="3">
        <v>0</v>
      </c>
    </row>
    <row r="43" spans="1:7">
      <c r="A43" t="s">
        <v>2508</v>
      </c>
      <c r="B43" s="3">
        <v>52</v>
      </c>
      <c r="C43" s="3">
        <v>39</v>
      </c>
      <c r="D43" s="3">
        <v>13</v>
      </c>
      <c r="E43" s="3">
        <v>101</v>
      </c>
      <c r="F43" s="3">
        <v>101</v>
      </c>
      <c r="G43" s="3">
        <v>0</v>
      </c>
    </row>
    <row r="44" spans="1:7">
      <c r="A44" t="s">
        <v>2509</v>
      </c>
      <c r="B44" s="3">
        <v>2</v>
      </c>
      <c r="C44" s="3">
        <v>2</v>
      </c>
      <c r="D44" s="3">
        <v>0</v>
      </c>
      <c r="E44" s="3">
        <v>2</v>
      </c>
      <c r="F44" s="3">
        <v>2</v>
      </c>
      <c r="G44" s="3">
        <v>0</v>
      </c>
    </row>
    <row r="45" spans="1:7">
      <c r="A45" t="s">
        <v>2510</v>
      </c>
      <c r="B45" s="3">
        <v>376</v>
      </c>
      <c r="C45" s="3">
        <v>366</v>
      </c>
      <c r="D45" s="3">
        <v>10</v>
      </c>
      <c r="E45" s="3">
        <v>287</v>
      </c>
      <c r="F45" s="3">
        <v>287</v>
      </c>
      <c r="G45" s="3">
        <v>0</v>
      </c>
    </row>
    <row r="46" spans="1:7">
      <c r="A46" t="s">
        <v>2511</v>
      </c>
      <c r="B46" s="3">
        <v>2726</v>
      </c>
      <c r="C46" s="3">
        <v>2615</v>
      </c>
      <c r="D46" s="3">
        <v>111</v>
      </c>
      <c r="E46" s="3">
        <v>1424</v>
      </c>
      <c r="F46" s="3">
        <v>1304</v>
      </c>
      <c r="G46" s="3">
        <v>120</v>
      </c>
    </row>
    <row r="47" spans="1:7">
      <c r="A47" t="s">
        <v>2512</v>
      </c>
      <c r="B47" s="3">
        <v>77</v>
      </c>
      <c r="C47" s="3">
        <v>69</v>
      </c>
      <c r="D47" s="3">
        <v>8</v>
      </c>
      <c r="E47" s="3">
        <v>11</v>
      </c>
      <c r="F47" s="3">
        <v>11</v>
      </c>
      <c r="G47" s="3">
        <v>0</v>
      </c>
    </row>
    <row r="48" spans="1:7">
      <c r="A48" t="s">
        <v>2513</v>
      </c>
      <c r="B48" s="3">
        <v>422</v>
      </c>
      <c r="C48" s="3">
        <v>399</v>
      </c>
      <c r="D48" s="3">
        <v>23</v>
      </c>
      <c r="E48" s="3">
        <v>186</v>
      </c>
      <c r="F48" s="3">
        <v>185</v>
      </c>
      <c r="G48" s="3">
        <v>1</v>
      </c>
    </row>
    <row r="49" spans="1:7">
      <c r="A49" t="s">
        <v>2514</v>
      </c>
      <c r="B49" s="3">
        <v>6</v>
      </c>
      <c r="C49" s="3">
        <v>5</v>
      </c>
      <c r="D49" s="3">
        <v>1</v>
      </c>
      <c r="E49" s="3">
        <v>8</v>
      </c>
      <c r="F49" s="3">
        <v>7</v>
      </c>
      <c r="G49" s="3">
        <v>1</v>
      </c>
    </row>
    <row r="50" spans="1:7">
      <c r="A50" t="s">
        <v>2515</v>
      </c>
      <c r="B50" s="3">
        <v>131</v>
      </c>
      <c r="C50" s="3">
        <v>116</v>
      </c>
      <c r="D50" s="3">
        <v>15</v>
      </c>
      <c r="E50" s="3">
        <v>165</v>
      </c>
      <c r="F50" s="3">
        <v>165</v>
      </c>
      <c r="G50" s="3">
        <v>0</v>
      </c>
    </row>
    <row r="51" spans="1:7">
      <c r="A51" t="s">
        <v>2516</v>
      </c>
      <c r="B51" s="3">
        <v>159</v>
      </c>
      <c r="C51" s="3">
        <v>145</v>
      </c>
      <c r="D51" s="3">
        <v>14</v>
      </c>
      <c r="E51" s="3">
        <v>32</v>
      </c>
      <c r="F51" s="3">
        <v>30</v>
      </c>
      <c r="G51" s="3">
        <v>2</v>
      </c>
    </row>
    <row r="52" spans="1:7">
      <c r="A52" t="s">
        <v>757</v>
      </c>
      <c r="B52" s="3">
        <v>10994</v>
      </c>
      <c r="C52" s="3">
        <v>9082</v>
      </c>
      <c r="D52" s="3">
        <v>1912</v>
      </c>
      <c r="E52" s="3">
        <v>14113</v>
      </c>
      <c r="F52" s="3">
        <v>11802</v>
      </c>
      <c r="G52" s="3">
        <v>2311</v>
      </c>
    </row>
    <row r="53" spans="1:7">
      <c r="A53" t="s">
        <v>2517</v>
      </c>
      <c r="B53" s="3">
        <v>15</v>
      </c>
      <c r="C53" s="3">
        <v>13</v>
      </c>
      <c r="D53" s="3">
        <v>2</v>
      </c>
      <c r="E53" s="3">
        <v>6</v>
      </c>
      <c r="F53" s="3">
        <v>6</v>
      </c>
      <c r="G53" s="3">
        <v>0</v>
      </c>
    </row>
    <row r="54" spans="1:7">
      <c r="A54" t="s">
        <v>2518</v>
      </c>
      <c r="B54" s="3">
        <v>7</v>
      </c>
      <c r="C54" s="3">
        <v>3</v>
      </c>
      <c r="D54" s="3">
        <v>4</v>
      </c>
      <c r="E54" s="3">
        <v>3</v>
      </c>
      <c r="F54" s="3">
        <v>3</v>
      </c>
      <c r="G54" s="3">
        <v>0</v>
      </c>
    </row>
    <row r="55" spans="1:7">
      <c r="A55" t="s">
        <v>2519</v>
      </c>
      <c r="B55" s="3">
        <v>5</v>
      </c>
      <c r="C55" s="3">
        <v>4</v>
      </c>
      <c r="D55" s="3">
        <v>1</v>
      </c>
      <c r="E55" s="3">
        <v>4</v>
      </c>
      <c r="F55" s="3">
        <v>3</v>
      </c>
      <c r="G55" s="3">
        <v>1</v>
      </c>
    </row>
    <row r="56" spans="1:7">
      <c r="A56" t="s">
        <v>2520</v>
      </c>
      <c r="B56" s="3">
        <v>22</v>
      </c>
      <c r="C56" s="3">
        <v>15</v>
      </c>
      <c r="D56" s="3">
        <v>7</v>
      </c>
      <c r="E56" s="3">
        <v>20</v>
      </c>
      <c r="F56" s="3">
        <v>14</v>
      </c>
      <c r="G56" s="3">
        <v>6</v>
      </c>
    </row>
    <row r="57" spans="1:7">
      <c r="A57" t="s">
        <v>2521</v>
      </c>
      <c r="B57" s="3">
        <v>6</v>
      </c>
      <c r="C57" s="3">
        <v>3</v>
      </c>
      <c r="D57" s="3">
        <v>3</v>
      </c>
      <c r="E57" s="3">
        <v>2</v>
      </c>
      <c r="F57" s="3">
        <v>2</v>
      </c>
      <c r="G57" s="3">
        <v>0</v>
      </c>
    </row>
    <row r="58" spans="1:7">
      <c r="A58" t="s">
        <v>2522</v>
      </c>
      <c r="B58" s="3">
        <v>10</v>
      </c>
      <c r="C58" s="3">
        <v>8</v>
      </c>
      <c r="D58" s="3">
        <v>2</v>
      </c>
      <c r="E58" s="3">
        <v>6</v>
      </c>
      <c r="F58" s="3">
        <v>5</v>
      </c>
      <c r="G58" s="3">
        <v>1</v>
      </c>
    </row>
    <row r="59" spans="1:7">
      <c r="A59" t="s">
        <v>2523</v>
      </c>
      <c r="B59" s="3">
        <v>69</v>
      </c>
      <c r="C59" s="3">
        <v>44</v>
      </c>
      <c r="D59" s="3">
        <v>25</v>
      </c>
      <c r="E59" s="3">
        <v>82</v>
      </c>
      <c r="F59" s="3">
        <v>74</v>
      </c>
      <c r="G59" s="3">
        <v>8</v>
      </c>
    </row>
    <row r="60" spans="1:7">
      <c r="A60" t="s">
        <v>2524</v>
      </c>
      <c r="B60" s="3">
        <v>497</v>
      </c>
      <c r="C60" s="3">
        <v>409</v>
      </c>
      <c r="D60" s="3">
        <v>88</v>
      </c>
      <c r="E60" s="3">
        <v>247</v>
      </c>
      <c r="F60" s="3">
        <v>223</v>
      </c>
      <c r="G60" s="3">
        <v>24</v>
      </c>
    </row>
    <row r="61" spans="1:7">
      <c r="A61" t="s">
        <v>2525</v>
      </c>
      <c r="B61" s="3">
        <v>109</v>
      </c>
      <c r="C61" s="3">
        <v>56</v>
      </c>
      <c r="D61" s="3">
        <v>53</v>
      </c>
      <c r="E61" s="3">
        <v>70</v>
      </c>
      <c r="F61" s="3">
        <v>56</v>
      </c>
      <c r="G61" s="3">
        <v>14</v>
      </c>
    </row>
    <row r="62" spans="1:7">
      <c r="A62" t="s">
        <v>2526</v>
      </c>
      <c r="B62" s="3">
        <v>1864</v>
      </c>
      <c r="C62" s="3">
        <v>1536</v>
      </c>
      <c r="D62" s="3">
        <v>328</v>
      </c>
      <c r="E62" s="3">
        <v>963</v>
      </c>
      <c r="F62" s="3">
        <v>789</v>
      </c>
      <c r="G62" s="3">
        <v>174</v>
      </c>
    </row>
    <row r="63" spans="1:7">
      <c r="A63" t="s">
        <v>2527</v>
      </c>
      <c r="B63" s="3">
        <v>4897</v>
      </c>
      <c r="C63" s="3">
        <v>4286</v>
      </c>
      <c r="D63" s="3">
        <v>611</v>
      </c>
      <c r="E63" s="3">
        <v>2734</v>
      </c>
      <c r="F63" s="3">
        <v>2121</v>
      </c>
      <c r="G63" s="3">
        <v>613</v>
      </c>
    </row>
    <row r="64" spans="1:7">
      <c r="A64" t="s">
        <v>2528</v>
      </c>
      <c r="B64" s="3">
        <v>2616</v>
      </c>
      <c r="C64" s="3">
        <v>2113</v>
      </c>
      <c r="D64" s="3">
        <v>503</v>
      </c>
      <c r="E64" s="3">
        <v>9285</v>
      </c>
      <c r="F64" s="3">
        <v>7943</v>
      </c>
      <c r="G64" s="3">
        <v>1342</v>
      </c>
    </row>
    <row r="65" spans="1:7">
      <c r="A65" t="s">
        <v>2529</v>
      </c>
      <c r="B65" s="3">
        <v>596</v>
      </c>
      <c r="C65" s="3">
        <v>452</v>
      </c>
      <c r="D65" s="3">
        <v>144</v>
      </c>
      <c r="E65" s="3">
        <v>510</v>
      </c>
      <c r="F65" s="3">
        <v>408</v>
      </c>
      <c r="G65" s="3">
        <v>102</v>
      </c>
    </row>
    <row r="66" spans="1:7">
      <c r="A66" t="s">
        <v>2530</v>
      </c>
      <c r="B66" s="3">
        <v>15</v>
      </c>
      <c r="C66" s="3">
        <v>4</v>
      </c>
      <c r="D66" s="3">
        <v>11</v>
      </c>
      <c r="E66" s="3">
        <v>11</v>
      </c>
      <c r="F66" s="3">
        <v>9</v>
      </c>
      <c r="G66" s="3">
        <v>2</v>
      </c>
    </row>
    <row r="67" spans="1:7">
      <c r="A67" t="s">
        <v>2531</v>
      </c>
      <c r="B67" s="3">
        <v>6</v>
      </c>
      <c r="C67" s="3">
        <v>1</v>
      </c>
      <c r="D67" s="3">
        <v>5</v>
      </c>
      <c r="E67" s="3">
        <v>5</v>
      </c>
      <c r="F67" s="3">
        <v>5</v>
      </c>
      <c r="G67" s="3">
        <v>0</v>
      </c>
    </row>
    <row r="68" spans="1:7">
      <c r="A68" t="s">
        <v>2532</v>
      </c>
      <c r="B68" s="3">
        <v>6</v>
      </c>
      <c r="C68" s="3">
        <v>3</v>
      </c>
      <c r="D68" s="3">
        <v>3</v>
      </c>
      <c r="E68" s="3">
        <v>3</v>
      </c>
      <c r="F68" s="3">
        <v>3</v>
      </c>
      <c r="G68" s="3">
        <v>0</v>
      </c>
    </row>
    <row r="69" spans="1:7">
      <c r="A69" t="s">
        <v>2533</v>
      </c>
      <c r="B69" s="3">
        <v>1</v>
      </c>
      <c r="C69" s="3">
        <v>1</v>
      </c>
      <c r="D69" s="3">
        <v>0</v>
      </c>
      <c r="E69" s="3">
        <v>2</v>
      </c>
      <c r="F69" s="3">
        <v>2</v>
      </c>
      <c r="G69" s="3">
        <v>0</v>
      </c>
    </row>
    <row r="70" spans="1:7">
      <c r="A70" t="s">
        <v>2534</v>
      </c>
      <c r="B70" s="3">
        <v>10</v>
      </c>
      <c r="C70" s="3">
        <v>5</v>
      </c>
      <c r="D70" s="3">
        <v>5</v>
      </c>
      <c r="E70" s="3">
        <v>10</v>
      </c>
      <c r="F70" s="3">
        <v>8</v>
      </c>
      <c r="G70" s="3">
        <v>2</v>
      </c>
    </row>
    <row r="71" spans="1:7">
      <c r="A71" t="s">
        <v>2535</v>
      </c>
      <c r="B71" s="3">
        <v>20</v>
      </c>
      <c r="C71" s="3">
        <v>9</v>
      </c>
      <c r="D71" s="3">
        <v>11</v>
      </c>
      <c r="E71" s="3">
        <v>14</v>
      </c>
      <c r="F71" s="3">
        <v>12</v>
      </c>
      <c r="G71" s="3">
        <v>2</v>
      </c>
    </row>
    <row r="72" spans="1:7">
      <c r="A72" t="s">
        <v>2536</v>
      </c>
      <c r="B72" s="3">
        <v>7</v>
      </c>
      <c r="C72" s="3">
        <v>2</v>
      </c>
      <c r="D72" s="3">
        <v>5</v>
      </c>
      <c r="E72" s="3">
        <v>3</v>
      </c>
      <c r="F72" s="3">
        <v>3</v>
      </c>
      <c r="G72" s="3">
        <v>0</v>
      </c>
    </row>
    <row r="73" spans="1:7">
      <c r="A73" t="s">
        <v>2537</v>
      </c>
      <c r="B73" s="3">
        <v>36</v>
      </c>
      <c r="C73" s="3">
        <v>18</v>
      </c>
      <c r="D73" s="3">
        <v>18</v>
      </c>
      <c r="E73" s="3">
        <v>16</v>
      </c>
      <c r="F73" s="3">
        <v>12</v>
      </c>
      <c r="G73" s="3">
        <v>4</v>
      </c>
    </row>
    <row r="74" spans="1:7">
      <c r="A74" t="s">
        <v>2538</v>
      </c>
      <c r="B74" s="3">
        <v>32</v>
      </c>
      <c r="C74" s="3">
        <v>19</v>
      </c>
      <c r="D74" s="3">
        <v>13</v>
      </c>
      <c r="E74" s="3">
        <v>30</v>
      </c>
      <c r="F74" s="3">
        <v>28</v>
      </c>
      <c r="G74" s="3">
        <v>2</v>
      </c>
    </row>
    <row r="75" spans="1:7">
      <c r="A75" t="s">
        <v>2539</v>
      </c>
      <c r="B75" s="3">
        <v>7</v>
      </c>
      <c r="C75" s="3">
        <v>6</v>
      </c>
      <c r="D75" s="3">
        <v>1</v>
      </c>
      <c r="E75" s="3">
        <v>7</v>
      </c>
      <c r="F75" s="3">
        <v>6</v>
      </c>
      <c r="G75" s="3">
        <v>1</v>
      </c>
    </row>
    <row r="76" spans="1:7">
      <c r="A76" t="s">
        <v>2540</v>
      </c>
      <c r="B76" s="3">
        <v>5</v>
      </c>
      <c r="C76" s="3">
        <v>4</v>
      </c>
      <c r="D76" s="3">
        <v>1</v>
      </c>
      <c r="E76" s="3">
        <v>2</v>
      </c>
      <c r="F76" s="3">
        <v>2</v>
      </c>
      <c r="G76" s="3">
        <v>0</v>
      </c>
    </row>
    <row r="77" spans="1:7">
      <c r="A77" t="s">
        <v>2541</v>
      </c>
      <c r="B77" s="3">
        <v>21</v>
      </c>
      <c r="C77" s="3">
        <v>13</v>
      </c>
      <c r="D77" s="3">
        <v>8</v>
      </c>
      <c r="E77" s="3">
        <v>10</v>
      </c>
      <c r="F77" s="3">
        <v>7</v>
      </c>
      <c r="G77" s="3">
        <v>3</v>
      </c>
    </row>
    <row r="78" spans="1:7">
      <c r="A78" t="s">
        <v>2542</v>
      </c>
      <c r="B78" s="3">
        <v>30</v>
      </c>
      <c r="C78" s="3">
        <v>22</v>
      </c>
      <c r="D78" s="3">
        <v>8</v>
      </c>
      <c r="E78" s="3">
        <v>22</v>
      </c>
      <c r="F78" s="3">
        <v>20</v>
      </c>
      <c r="G78" s="3">
        <v>2</v>
      </c>
    </row>
    <row r="79" spans="1:7">
      <c r="A79" t="s">
        <v>2543</v>
      </c>
      <c r="B79" s="3">
        <v>13</v>
      </c>
      <c r="C79" s="3">
        <v>7</v>
      </c>
      <c r="D79" s="3">
        <v>6</v>
      </c>
      <c r="E79" s="3">
        <v>13</v>
      </c>
      <c r="F79" s="3">
        <v>11</v>
      </c>
      <c r="G79" s="3">
        <v>2</v>
      </c>
    </row>
    <row r="80" spans="1:7">
      <c r="A80" t="s">
        <v>2544</v>
      </c>
      <c r="B80" s="3">
        <v>8</v>
      </c>
      <c r="C80" s="3">
        <v>5</v>
      </c>
      <c r="D80" s="3">
        <v>3</v>
      </c>
      <c r="E80" s="3">
        <v>2</v>
      </c>
      <c r="F80" s="3">
        <v>2</v>
      </c>
      <c r="G80" s="3">
        <v>0</v>
      </c>
    </row>
    <row r="81" spans="1:7">
      <c r="A81" t="s">
        <v>2545</v>
      </c>
      <c r="B81" s="3">
        <v>1</v>
      </c>
      <c r="C81" s="3">
        <v>0</v>
      </c>
      <c r="D81" s="3">
        <v>1</v>
      </c>
      <c r="E81" s="3">
        <v>0</v>
      </c>
      <c r="F81" s="3">
        <v>0</v>
      </c>
      <c r="G81" s="3">
        <v>0</v>
      </c>
    </row>
    <row r="82" spans="1:7">
      <c r="A82" t="s">
        <v>2546</v>
      </c>
      <c r="B82" s="3">
        <v>1</v>
      </c>
      <c r="C82" s="3">
        <v>0</v>
      </c>
      <c r="D82" s="3">
        <v>1</v>
      </c>
      <c r="E82" s="3">
        <v>0</v>
      </c>
      <c r="F82" s="3">
        <v>0</v>
      </c>
      <c r="G82" s="3">
        <v>0</v>
      </c>
    </row>
    <row r="83" spans="1:7">
      <c r="A83" t="s">
        <v>2547</v>
      </c>
      <c r="B83" s="3">
        <v>0</v>
      </c>
      <c r="C83" s="3">
        <v>0</v>
      </c>
      <c r="D83" s="3">
        <v>0</v>
      </c>
      <c r="E83" s="3">
        <v>1</v>
      </c>
      <c r="F83" s="3">
        <v>1</v>
      </c>
      <c r="G83" s="3">
        <v>0</v>
      </c>
    </row>
    <row r="84" spans="1:7">
      <c r="A84" t="s">
        <v>2548</v>
      </c>
      <c r="B84" s="3">
        <v>4</v>
      </c>
      <c r="C84" s="3">
        <v>1</v>
      </c>
      <c r="D84" s="3">
        <v>3</v>
      </c>
      <c r="E84" s="3">
        <v>4</v>
      </c>
      <c r="F84" s="3">
        <v>4</v>
      </c>
      <c r="G84" s="3">
        <v>0</v>
      </c>
    </row>
    <row r="85" spans="1:7">
      <c r="A85" t="s">
        <v>2549</v>
      </c>
      <c r="B85" s="3">
        <v>5</v>
      </c>
      <c r="C85" s="3">
        <v>1</v>
      </c>
      <c r="D85" s="3">
        <v>4</v>
      </c>
      <c r="E85" s="3">
        <v>4</v>
      </c>
      <c r="F85" s="3">
        <v>3</v>
      </c>
      <c r="G85" s="3">
        <v>1</v>
      </c>
    </row>
    <row r="86" spans="1:7">
      <c r="A86" t="s">
        <v>2550</v>
      </c>
      <c r="B86" s="3">
        <v>4</v>
      </c>
      <c r="C86" s="3">
        <v>3</v>
      </c>
      <c r="D86" s="3">
        <v>1</v>
      </c>
      <c r="E86" s="3">
        <v>0</v>
      </c>
      <c r="F86" s="3">
        <v>0</v>
      </c>
      <c r="G86" s="3">
        <v>0</v>
      </c>
    </row>
    <row r="87" spans="1:7">
      <c r="A87" t="s">
        <v>2551</v>
      </c>
      <c r="B87" s="3">
        <v>3</v>
      </c>
      <c r="C87" s="3">
        <v>1</v>
      </c>
      <c r="D87" s="3">
        <v>2</v>
      </c>
      <c r="E87" s="3">
        <v>0</v>
      </c>
      <c r="F87" s="3">
        <v>0</v>
      </c>
      <c r="G87" s="3">
        <v>0</v>
      </c>
    </row>
    <row r="88" spans="1:7">
      <c r="A88" t="s">
        <v>2552</v>
      </c>
      <c r="B88" s="3">
        <v>5</v>
      </c>
      <c r="C88" s="3">
        <v>2</v>
      </c>
      <c r="D88" s="3">
        <v>3</v>
      </c>
      <c r="E88" s="3">
        <v>1</v>
      </c>
      <c r="F88" s="3">
        <v>1</v>
      </c>
      <c r="G88" s="3">
        <v>0</v>
      </c>
    </row>
    <row r="89" spans="1:7">
      <c r="A89" t="s">
        <v>2553</v>
      </c>
      <c r="B89" s="3">
        <v>4</v>
      </c>
      <c r="C89" s="3">
        <v>1</v>
      </c>
      <c r="D89" s="3">
        <v>3</v>
      </c>
      <c r="E89" s="3">
        <v>3</v>
      </c>
      <c r="F89" s="3">
        <v>3</v>
      </c>
      <c r="G89" s="3">
        <v>0</v>
      </c>
    </row>
    <row r="90" spans="1:7">
      <c r="A90" t="s">
        <v>2554</v>
      </c>
      <c r="B90" s="3">
        <v>1</v>
      </c>
      <c r="C90" s="3">
        <v>1</v>
      </c>
      <c r="D90" s="3">
        <v>0</v>
      </c>
      <c r="E90" s="3">
        <v>1</v>
      </c>
      <c r="F90" s="3">
        <v>1</v>
      </c>
      <c r="G90" s="3">
        <v>0</v>
      </c>
    </row>
    <row r="91" spans="1:7">
      <c r="A91" t="s">
        <v>2555</v>
      </c>
      <c r="B91" s="3">
        <v>11</v>
      </c>
      <c r="C91" s="3">
        <v>2</v>
      </c>
      <c r="D91" s="3">
        <v>9</v>
      </c>
      <c r="E91" s="3">
        <v>4</v>
      </c>
      <c r="F91" s="3">
        <v>3</v>
      </c>
      <c r="G91" s="3">
        <v>1</v>
      </c>
    </row>
    <row r="92" spans="1:7">
      <c r="A92" t="s">
        <v>2556</v>
      </c>
      <c r="B92" s="3">
        <v>2</v>
      </c>
      <c r="C92" s="3">
        <v>1</v>
      </c>
      <c r="D92" s="3">
        <v>1</v>
      </c>
      <c r="E92" s="3">
        <v>1</v>
      </c>
      <c r="F92" s="3">
        <v>1</v>
      </c>
      <c r="G92" s="3">
        <v>0</v>
      </c>
    </row>
    <row r="93" spans="1:7">
      <c r="A93" t="s">
        <v>2557</v>
      </c>
      <c r="B93" s="3">
        <v>2</v>
      </c>
      <c r="C93" s="3">
        <v>2</v>
      </c>
      <c r="D93" s="3">
        <v>0</v>
      </c>
      <c r="E93" s="3">
        <v>1</v>
      </c>
      <c r="F93" s="3">
        <v>1</v>
      </c>
      <c r="G93" s="3">
        <v>0</v>
      </c>
    </row>
    <row r="94" spans="1:7">
      <c r="A94" t="s">
        <v>2558</v>
      </c>
      <c r="B94" s="3">
        <v>8</v>
      </c>
      <c r="C94" s="3">
        <v>0</v>
      </c>
      <c r="D94" s="3">
        <v>8</v>
      </c>
      <c r="E94" s="3">
        <v>6</v>
      </c>
      <c r="F94" s="3">
        <v>4</v>
      </c>
      <c r="G94" s="3">
        <v>2</v>
      </c>
    </row>
    <row r="95" spans="1:7">
      <c r="A95" t="s">
        <v>2559</v>
      </c>
      <c r="B95" s="3">
        <v>3</v>
      </c>
      <c r="C95" s="3">
        <v>3</v>
      </c>
      <c r="D95" s="3">
        <v>0</v>
      </c>
      <c r="E95" s="3">
        <v>1</v>
      </c>
      <c r="F95" s="3">
        <v>0</v>
      </c>
      <c r="G95" s="3">
        <v>1</v>
      </c>
    </row>
    <row r="96" spans="1:7">
      <c r="A96" t="s">
        <v>2560</v>
      </c>
      <c r="B96" s="3">
        <v>3</v>
      </c>
      <c r="C96" s="3">
        <v>0</v>
      </c>
      <c r="D96" s="3">
        <v>3</v>
      </c>
      <c r="E96" s="3">
        <v>0</v>
      </c>
      <c r="F96" s="3">
        <v>0</v>
      </c>
      <c r="G96" s="3">
        <v>0</v>
      </c>
    </row>
    <row r="97" spans="1:7">
      <c r="A97" t="s">
        <v>2561</v>
      </c>
      <c r="B97" s="3">
        <v>3</v>
      </c>
      <c r="C97" s="3">
        <v>2</v>
      </c>
      <c r="D97" s="3">
        <v>1</v>
      </c>
      <c r="E97" s="3">
        <v>1</v>
      </c>
      <c r="F97" s="3">
        <v>1</v>
      </c>
      <c r="G97" s="3">
        <v>0</v>
      </c>
    </row>
    <row r="98" spans="1:7">
      <c r="A98" t="s">
        <v>2562</v>
      </c>
      <c r="B98" s="3">
        <v>4</v>
      </c>
      <c r="C98" s="3">
        <v>1</v>
      </c>
      <c r="D98" s="3">
        <v>3</v>
      </c>
      <c r="E98" s="3">
        <v>3</v>
      </c>
      <c r="F98" s="3">
        <v>2</v>
      </c>
      <c r="G98" s="3">
        <v>1</v>
      </c>
    </row>
    <row r="101" spans="1:7">
      <c r="A101" s="190" t="s">
        <v>758</v>
      </c>
      <c r="B101" s="190"/>
      <c r="C101" s="190"/>
      <c r="D101" s="190"/>
      <c r="E101" s="190"/>
      <c r="F101" s="190"/>
    </row>
    <row r="102" spans="1:7" ht="7.5" customHeight="1">
      <c r="A102" s="190"/>
      <c r="B102" s="190"/>
      <c r="C102" s="190"/>
      <c r="D102" s="190"/>
      <c r="E102" s="190"/>
      <c r="F102" s="190"/>
    </row>
    <row r="103" spans="1:7">
      <c r="A103" s="190" t="s">
        <v>759</v>
      </c>
      <c r="B103" s="190"/>
      <c r="C103" s="190"/>
      <c r="D103" s="190"/>
      <c r="E103" s="190"/>
      <c r="F103" s="190"/>
    </row>
    <row r="104" spans="1:7">
      <c r="A104" s="190" t="s">
        <v>760</v>
      </c>
      <c r="B104" s="190"/>
      <c r="C104" s="190"/>
      <c r="D104" s="190"/>
      <c r="E104" s="190"/>
      <c r="F104" s="190"/>
    </row>
    <row r="105" spans="1:7" ht="6.75" customHeight="1">
      <c r="A105" s="190"/>
      <c r="B105" s="190"/>
      <c r="C105" s="190"/>
      <c r="D105" s="190"/>
      <c r="E105" s="190"/>
      <c r="F105" s="190"/>
    </row>
    <row r="106" spans="1:7">
      <c r="A106" s="190" t="s">
        <v>761</v>
      </c>
      <c r="B106" s="190"/>
      <c r="C106" s="190"/>
      <c r="D106" s="190"/>
      <c r="E106" s="190"/>
      <c r="F106" s="190"/>
    </row>
    <row r="107" spans="1:7">
      <c r="A107" s="190" t="s">
        <v>762</v>
      </c>
      <c r="B107" s="190"/>
      <c r="C107" s="190"/>
      <c r="D107" s="190"/>
      <c r="E107" s="190"/>
      <c r="F107" s="190"/>
    </row>
  </sheetData>
  <phoneticPr fontId="8"/>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B63F-AB2F-4B1F-A6D7-A4E9048E8373}">
  <dimension ref="A1:C153"/>
  <sheetViews>
    <sheetView workbookViewId="0">
      <pane ySplit="5" topLeftCell="A6" activePane="bottomLeft" state="frozen"/>
      <selection activeCell="A155" sqref="A155"/>
      <selection pane="bottomLeft" activeCell="F8" sqref="F8"/>
    </sheetView>
  </sheetViews>
  <sheetFormatPr defaultRowHeight="13.5"/>
  <cols>
    <col min="1" max="3" width="16.875" customWidth="1"/>
  </cols>
  <sheetData>
    <row r="1" spans="1:3">
      <c r="A1" t="s">
        <v>763</v>
      </c>
    </row>
    <row r="2" spans="1:3">
      <c r="A2" t="s">
        <v>2469</v>
      </c>
    </row>
    <row r="3" spans="1:3">
      <c r="A3" t="s">
        <v>594</v>
      </c>
    </row>
    <row r="5" spans="1:3">
      <c r="A5" s="185" t="s">
        <v>888</v>
      </c>
      <c r="B5" s="185" t="s">
        <v>889</v>
      </c>
      <c r="C5" s="185" t="s">
        <v>890</v>
      </c>
    </row>
    <row r="6" spans="1:3">
      <c r="A6" t="s">
        <v>777</v>
      </c>
      <c r="B6" t="s">
        <v>782</v>
      </c>
      <c r="C6">
        <v>699</v>
      </c>
    </row>
    <row r="7" spans="1:3">
      <c r="A7" t="s">
        <v>778</v>
      </c>
      <c r="B7" t="s">
        <v>782</v>
      </c>
      <c r="C7">
        <v>354</v>
      </c>
    </row>
    <row r="8" spans="1:3">
      <c r="A8" t="s">
        <v>779</v>
      </c>
      <c r="B8" t="s">
        <v>782</v>
      </c>
      <c r="C8">
        <v>883</v>
      </c>
    </row>
    <row r="9" spans="1:3">
      <c r="A9" t="s">
        <v>780</v>
      </c>
      <c r="B9" t="s">
        <v>782</v>
      </c>
      <c r="C9">
        <v>73</v>
      </c>
    </row>
    <row r="10" spans="1:3">
      <c r="A10" t="s">
        <v>764</v>
      </c>
      <c r="B10" t="s">
        <v>782</v>
      </c>
      <c r="C10">
        <v>8</v>
      </c>
    </row>
    <row r="11" spans="1:3">
      <c r="A11" t="s">
        <v>765</v>
      </c>
      <c r="B11" t="s">
        <v>782</v>
      </c>
      <c r="C11">
        <v>379</v>
      </c>
    </row>
    <row r="12" spans="1:3">
      <c r="A12" t="s">
        <v>766</v>
      </c>
      <c r="B12" t="s">
        <v>782</v>
      </c>
      <c r="C12">
        <v>270</v>
      </c>
    </row>
    <row r="13" spans="1:3">
      <c r="A13" t="s">
        <v>2563</v>
      </c>
      <c r="B13" t="s">
        <v>782</v>
      </c>
      <c r="C13">
        <v>307</v>
      </c>
    </row>
    <row r="14" spans="1:3">
      <c r="A14" t="s">
        <v>2564</v>
      </c>
      <c r="B14" t="s">
        <v>782</v>
      </c>
      <c r="C14">
        <v>3353</v>
      </c>
    </row>
    <row r="15" spans="1:3">
      <c r="A15" t="s">
        <v>2565</v>
      </c>
      <c r="B15" t="s">
        <v>782</v>
      </c>
      <c r="C15">
        <v>7</v>
      </c>
    </row>
    <row r="16" spans="1:3">
      <c r="A16" t="s">
        <v>767</v>
      </c>
      <c r="B16" t="s">
        <v>782</v>
      </c>
      <c r="C16">
        <v>189</v>
      </c>
    </row>
    <row r="17" spans="1:3">
      <c r="A17" t="s">
        <v>768</v>
      </c>
      <c r="B17" t="s">
        <v>782</v>
      </c>
      <c r="C17">
        <v>145</v>
      </c>
    </row>
    <row r="18" spans="1:3">
      <c r="A18" t="s">
        <v>769</v>
      </c>
      <c r="B18" t="s">
        <v>782</v>
      </c>
      <c r="C18">
        <v>173</v>
      </c>
    </row>
    <row r="19" spans="1:3">
      <c r="A19" t="s">
        <v>2566</v>
      </c>
      <c r="B19" t="s">
        <v>782</v>
      </c>
      <c r="C19">
        <v>1</v>
      </c>
    </row>
    <row r="20" spans="1:3">
      <c r="A20" t="s">
        <v>770</v>
      </c>
      <c r="B20" t="s">
        <v>782</v>
      </c>
      <c r="C20">
        <v>500</v>
      </c>
    </row>
    <row r="21" spans="1:3">
      <c r="A21" t="s">
        <v>771</v>
      </c>
      <c r="B21" t="s">
        <v>782</v>
      </c>
      <c r="C21">
        <v>1</v>
      </c>
    </row>
    <row r="22" spans="1:3">
      <c r="A22" t="s">
        <v>772</v>
      </c>
      <c r="B22" t="s">
        <v>782</v>
      </c>
      <c r="C22">
        <v>1509</v>
      </c>
    </row>
    <row r="23" spans="1:3">
      <c r="A23" t="s">
        <v>773</v>
      </c>
      <c r="B23" t="s">
        <v>782</v>
      </c>
      <c r="C23">
        <v>106</v>
      </c>
    </row>
    <row r="24" spans="1:3">
      <c r="A24" t="s">
        <v>774</v>
      </c>
      <c r="B24" t="s">
        <v>782</v>
      </c>
      <c r="C24">
        <v>76</v>
      </c>
    </row>
    <row r="25" spans="1:3">
      <c r="A25" t="s">
        <v>2567</v>
      </c>
      <c r="B25" t="s">
        <v>782</v>
      </c>
      <c r="C25">
        <v>6</v>
      </c>
    </row>
    <row r="26" spans="1:3">
      <c r="A26" t="s">
        <v>775</v>
      </c>
      <c r="B26" t="s">
        <v>782</v>
      </c>
      <c r="C26">
        <v>186</v>
      </c>
    </row>
    <row r="27" spans="1:3">
      <c r="A27" t="s">
        <v>776</v>
      </c>
      <c r="B27" t="s">
        <v>782</v>
      </c>
      <c r="C27">
        <v>19</v>
      </c>
    </row>
    <row r="28" spans="1:3">
      <c r="A28" t="s">
        <v>781</v>
      </c>
      <c r="B28" t="s">
        <v>782</v>
      </c>
      <c r="C28">
        <v>4</v>
      </c>
    </row>
    <row r="29" spans="1:3">
      <c r="A29" t="s">
        <v>783</v>
      </c>
      <c r="B29" t="s">
        <v>2571</v>
      </c>
      <c r="C29" s="3">
        <v>158</v>
      </c>
    </row>
    <row r="30" spans="1:3">
      <c r="A30" t="s">
        <v>784</v>
      </c>
      <c r="B30" t="s">
        <v>2571</v>
      </c>
      <c r="C30" s="3">
        <v>3</v>
      </c>
    </row>
    <row r="31" spans="1:3">
      <c r="A31" t="s">
        <v>785</v>
      </c>
      <c r="B31" t="s">
        <v>2571</v>
      </c>
      <c r="C31" s="3">
        <v>5</v>
      </c>
    </row>
    <row r="32" spans="1:3">
      <c r="A32" t="s">
        <v>786</v>
      </c>
      <c r="B32" t="s">
        <v>2571</v>
      </c>
      <c r="C32" s="3">
        <v>10</v>
      </c>
    </row>
    <row r="33" spans="1:3">
      <c r="A33" t="s">
        <v>787</v>
      </c>
      <c r="B33" t="s">
        <v>2571</v>
      </c>
      <c r="C33" s="3">
        <v>44</v>
      </c>
    </row>
    <row r="34" spans="1:3">
      <c r="A34" t="s">
        <v>2568</v>
      </c>
      <c r="B34" t="s">
        <v>2571</v>
      </c>
      <c r="C34" s="3">
        <v>5</v>
      </c>
    </row>
    <row r="35" spans="1:3">
      <c r="A35" t="s">
        <v>2569</v>
      </c>
      <c r="B35" t="s">
        <v>2571</v>
      </c>
      <c r="C35" s="3">
        <v>1</v>
      </c>
    </row>
    <row r="36" spans="1:3">
      <c r="A36" t="s">
        <v>788</v>
      </c>
      <c r="B36" t="s">
        <v>2571</v>
      </c>
      <c r="C36" s="3">
        <v>1</v>
      </c>
    </row>
    <row r="37" spans="1:3">
      <c r="A37" t="s">
        <v>789</v>
      </c>
      <c r="B37" t="s">
        <v>2571</v>
      </c>
      <c r="C37" s="3">
        <v>7</v>
      </c>
    </row>
    <row r="38" spans="1:3">
      <c r="A38" t="s">
        <v>790</v>
      </c>
      <c r="B38" t="s">
        <v>2571</v>
      </c>
      <c r="C38" s="3">
        <v>9</v>
      </c>
    </row>
    <row r="39" spans="1:3">
      <c r="A39" t="s">
        <v>791</v>
      </c>
      <c r="B39" t="s">
        <v>2571</v>
      </c>
      <c r="C39" s="3">
        <v>20</v>
      </c>
    </row>
    <row r="40" spans="1:3">
      <c r="A40" t="s">
        <v>2570</v>
      </c>
      <c r="B40" t="s">
        <v>2571</v>
      </c>
      <c r="C40" s="3">
        <v>1</v>
      </c>
    </row>
    <row r="41" spans="1:3">
      <c r="A41" t="s">
        <v>792</v>
      </c>
      <c r="B41" t="s">
        <v>2571</v>
      </c>
      <c r="C41" s="3">
        <v>5</v>
      </c>
    </row>
    <row r="42" spans="1:3">
      <c r="A42" t="s">
        <v>793</v>
      </c>
      <c r="B42" t="s">
        <v>2571</v>
      </c>
      <c r="C42" s="3">
        <v>1</v>
      </c>
    </row>
    <row r="43" spans="1:3">
      <c r="A43" t="s">
        <v>794</v>
      </c>
      <c r="B43" t="s">
        <v>2581</v>
      </c>
      <c r="C43" s="3">
        <v>9</v>
      </c>
    </row>
    <row r="44" spans="1:3">
      <c r="A44" t="s">
        <v>795</v>
      </c>
      <c r="B44" t="s">
        <v>2581</v>
      </c>
      <c r="C44" s="3">
        <v>2</v>
      </c>
    </row>
    <row r="45" spans="1:3">
      <c r="A45" t="s">
        <v>796</v>
      </c>
      <c r="B45" t="s">
        <v>2581</v>
      </c>
      <c r="C45" s="3">
        <v>6</v>
      </c>
    </row>
    <row r="46" spans="1:3">
      <c r="A46" t="s">
        <v>797</v>
      </c>
      <c r="B46" t="s">
        <v>2581</v>
      </c>
      <c r="C46" s="3">
        <v>91</v>
      </c>
    </row>
    <row r="47" spans="1:3">
      <c r="A47" t="s">
        <v>798</v>
      </c>
      <c r="B47" t="s">
        <v>2581</v>
      </c>
      <c r="C47" s="3">
        <v>17</v>
      </c>
    </row>
    <row r="48" spans="1:3">
      <c r="A48" t="s">
        <v>799</v>
      </c>
      <c r="B48" t="s">
        <v>2581</v>
      </c>
      <c r="C48" s="3">
        <v>5</v>
      </c>
    </row>
    <row r="49" spans="1:3">
      <c r="A49" t="s">
        <v>800</v>
      </c>
      <c r="B49" t="s">
        <v>2581</v>
      </c>
      <c r="C49" s="3">
        <v>41</v>
      </c>
    </row>
    <row r="50" spans="1:3">
      <c r="A50" t="s">
        <v>801</v>
      </c>
      <c r="B50" t="s">
        <v>2581</v>
      </c>
      <c r="C50" s="3">
        <v>26</v>
      </c>
    </row>
    <row r="51" spans="1:3">
      <c r="A51" t="s">
        <v>802</v>
      </c>
      <c r="B51" t="s">
        <v>2581</v>
      </c>
      <c r="C51" s="3">
        <v>7</v>
      </c>
    </row>
    <row r="52" spans="1:3">
      <c r="A52" t="s">
        <v>2572</v>
      </c>
      <c r="B52" t="s">
        <v>2581</v>
      </c>
      <c r="C52" s="3">
        <v>1</v>
      </c>
    </row>
    <row r="53" spans="1:3">
      <c r="A53" t="s">
        <v>804</v>
      </c>
      <c r="B53" t="s">
        <v>2581</v>
      </c>
      <c r="C53" s="3">
        <v>2</v>
      </c>
    </row>
    <row r="54" spans="1:3">
      <c r="A54" t="s">
        <v>2573</v>
      </c>
      <c r="B54" t="s">
        <v>2581</v>
      </c>
      <c r="C54" s="3">
        <v>1</v>
      </c>
    </row>
    <row r="55" spans="1:3">
      <c r="A55" t="s">
        <v>2574</v>
      </c>
      <c r="B55" t="s">
        <v>2581</v>
      </c>
      <c r="C55" s="3">
        <v>1</v>
      </c>
    </row>
    <row r="56" spans="1:3">
      <c r="A56" t="s">
        <v>803</v>
      </c>
      <c r="B56" t="s">
        <v>2581</v>
      </c>
      <c r="C56" s="3">
        <v>20</v>
      </c>
    </row>
    <row r="57" spans="1:3">
      <c r="A57" t="s">
        <v>805</v>
      </c>
      <c r="B57" t="s">
        <v>2581</v>
      </c>
      <c r="C57" s="3">
        <v>4</v>
      </c>
    </row>
    <row r="58" spans="1:3">
      <c r="A58" t="s">
        <v>2575</v>
      </c>
      <c r="B58" t="s">
        <v>2581</v>
      </c>
      <c r="C58" s="3">
        <v>1</v>
      </c>
    </row>
    <row r="59" spans="1:3">
      <c r="A59" t="s">
        <v>818</v>
      </c>
      <c r="B59" t="s">
        <v>2581</v>
      </c>
      <c r="C59" s="3">
        <v>2</v>
      </c>
    </row>
    <row r="60" spans="1:3">
      <c r="A60" t="s">
        <v>806</v>
      </c>
      <c r="B60" t="s">
        <v>2581</v>
      </c>
      <c r="C60" s="3">
        <v>12</v>
      </c>
    </row>
    <row r="61" spans="1:3">
      <c r="A61" t="s">
        <v>807</v>
      </c>
      <c r="B61" t="s">
        <v>2581</v>
      </c>
      <c r="C61" s="3">
        <v>4</v>
      </c>
    </row>
    <row r="62" spans="1:3">
      <c r="A62" t="s">
        <v>808</v>
      </c>
      <c r="B62" t="s">
        <v>2581</v>
      </c>
      <c r="C62" s="3">
        <v>1</v>
      </c>
    </row>
    <row r="63" spans="1:3">
      <c r="A63" t="s">
        <v>809</v>
      </c>
      <c r="B63" t="s">
        <v>2581</v>
      </c>
      <c r="C63" s="3">
        <v>18</v>
      </c>
    </row>
    <row r="64" spans="1:3">
      <c r="A64" t="s">
        <v>810</v>
      </c>
      <c r="B64" t="s">
        <v>2581</v>
      </c>
      <c r="C64" s="3">
        <v>51</v>
      </c>
    </row>
    <row r="65" spans="1:3">
      <c r="A65" t="s">
        <v>2576</v>
      </c>
      <c r="B65" t="s">
        <v>2581</v>
      </c>
      <c r="C65" s="3">
        <v>1</v>
      </c>
    </row>
    <row r="66" spans="1:3">
      <c r="A66" t="s">
        <v>2577</v>
      </c>
      <c r="B66" t="s">
        <v>2581</v>
      </c>
      <c r="C66" s="3">
        <v>1</v>
      </c>
    </row>
    <row r="67" spans="1:3">
      <c r="A67" t="s">
        <v>817</v>
      </c>
      <c r="B67" t="s">
        <v>2581</v>
      </c>
      <c r="C67" s="3">
        <v>1</v>
      </c>
    </row>
    <row r="68" spans="1:3">
      <c r="A68" t="s">
        <v>816</v>
      </c>
      <c r="B68" t="s">
        <v>2581</v>
      </c>
      <c r="C68" s="3">
        <v>3</v>
      </c>
    </row>
    <row r="69" spans="1:3">
      <c r="A69" t="s">
        <v>811</v>
      </c>
      <c r="B69" t="s">
        <v>2581</v>
      </c>
      <c r="C69" s="3">
        <v>8</v>
      </c>
    </row>
    <row r="70" spans="1:3">
      <c r="A70" t="s">
        <v>812</v>
      </c>
      <c r="B70" t="s">
        <v>2581</v>
      </c>
      <c r="C70" s="3">
        <v>5</v>
      </c>
    </row>
    <row r="71" spans="1:3">
      <c r="A71" t="s">
        <v>2578</v>
      </c>
      <c r="B71" t="s">
        <v>2581</v>
      </c>
      <c r="C71" s="3">
        <v>5</v>
      </c>
    </row>
    <row r="72" spans="1:3">
      <c r="A72" t="s">
        <v>2579</v>
      </c>
      <c r="B72" t="s">
        <v>2581</v>
      </c>
      <c r="C72" s="3">
        <v>1</v>
      </c>
    </row>
    <row r="73" spans="1:3">
      <c r="A73" t="s">
        <v>813</v>
      </c>
      <c r="B73" t="s">
        <v>2581</v>
      </c>
      <c r="C73" s="3">
        <v>7</v>
      </c>
    </row>
    <row r="74" spans="1:3">
      <c r="A74" t="s">
        <v>2580</v>
      </c>
      <c r="B74" t="s">
        <v>2581</v>
      </c>
      <c r="C74" s="3">
        <v>1</v>
      </c>
    </row>
    <row r="75" spans="1:3">
      <c r="A75" t="s">
        <v>814</v>
      </c>
      <c r="B75" t="s">
        <v>2581</v>
      </c>
      <c r="C75" s="3">
        <v>6</v>
      </c>
    </row>
    <row r="76" spans="1:3">
      <c r="A76" t="s">
        <v>815</v>
      </c>
      <c r="B76" t="s">
        <v>2581</v>
      </c>
      <c r="C76" s="3">
        <v>9</v>
      </c>
    </row>
    <row r="77" spans="1:3">
      <c r="A77" t="s">
        <v>819</v>
      </c>
      <c r="B77" t="s">
        <v>2581</v>
      </c>
      <c r="C77" s="3">
        <v>5</v>
      </c>
    </row>
    <row r="78" spans="1:3">
      <c r="A78" t="s">
        <v>820</v>
      </c>
      <c r="B78" t="s">
        <v>2584</v>
      </c>
      <c r="C78" s="3">
        <v>1</v>
      </c>
    </row>
    <row r="79" spans="1:3">
      <c r="A79" t="s">
        <v>821</v>
      </c>
      <c r="B79" t="s">
        <v>2584</v>
      </c>
      <c r="C79" s="3">
        <v>5</v>
      </c>
    </row>
    <row r="80" spans="1:3">
      <c r="A80" t="s">
        <v>822</v>
      </c>
      <c r="B80" t="s">
        <v>2584</v>
      </c>
      <c r="C80" s="3">
        <v>1</v>
      </c>
    </row>
    <row r="81" spans="1:3">
      <c r="A81" t="s">
        <v>823</v>
      </c>
      <c r="B81" t="s">
        <v>2584</v>
      </c>
      <c r="C81" s="3">
        <v>2</v>
      </c>
    </row>
    <row r="82" spans="1:3">
      <c r="A82" t="s">
        <v>824</v>
      </c>
      <c r="B82" t="s">
        <v>2584</v>
      </c>
      <c r="C82" s="3">
        <v>28</v>
      </c>
    </row>
    <row r="83" spans="1:3">
      <c r="A83" t="s">
        <v>825</v>
      </c>
      <c r="B83" t="s">
        <v>2584</v>
      </c>
      <c r="C83" s="3">
        <v>50</v>
      </c>
    </row>
    <row r="84" spans="1:3">
      <c r="A84" t="s">
        <v>826</v>
      </c>
      <c r="B84" t="s">
        <v>2584</v>
      </c>
      <c r="C84" s="3">
        <v>78</v>
      </c>
    </row>
    <row r="85" spans="1:3">
      <c r="A85" t="s">
        <v>2582</v>
      </c>
      <c r="B85" t="s">
        <v>2584</v>
      </c>
      <c r="C85" s="3">
        <v>75</v>
      </c>
    </row>
    <row r="86" spans="1:3">
      <c r="A86" t="s">
        <v>827</v>
      </c>
      <c r="B86" t="s">
        <v>2584</v>
      </c>
      <c r="C86" s="3">
        <v>1</v>
      </c>
    </row>
    <row r="87" spans="1:3">
      <c r="A87" t="s">
        <v>828</v>
      </c>
      <c r="B87" t="s">
        <v>2584</v>
      </c>
      <c r="C87" s="3">
        <v>2</v>
      </c>
    </row>
    <row r="88" spans="1:3">
      <c r="A88" t="s">
        <v>829</v>
      </c>
      <c r="B88" t="s">
        <v>2584</v>
      </c>
      <c r="C88" s="3">
        <v>11</v>
      </c>
    </row>
    <row r="89" spans="1:3">
      <c r="A89" t="s">
        <v>830</v>
      </c>
      <c r="B89" t="s">
        <v>2584</v>
      </c>
      <c r="C89" s="3">
        <v>30</v>
      </c>
    </row>
    <row r="90" spans="1:3">
      <c r="A90" t="s">
        <v>2583</v>
      </c>
      <c r="B90" t="s">
        <v>2584</v>
      </c>
      <c r="C90" s="3">
        <v>1</v>
      </c>
    </row>
    <row r="91" spans="1:3">
      <c r="A91" t="s">
        <v>831</v>
      </c>
      <c r="B91" t="s">
        <v>2584</v>
      </c>
      <c r="C91" s="3">
        <v>1</v>
      </c>
    </row>
    <row r="92" spans="1:3">
      <c r="A92" t="s">
        <v>832</v>
      </c>
      <c r="B92" t="s">
        <v>2584</v>
      </c>
      <c r="C92" s="3">
        <v>6</v>
      </c>
    </row>
    <row r="93" spans="1:3">
      <c r="A93" t="s">
        <v>833</v>
      </c>
      <c r="B93" t="s">
        <v>2584</v>
      </c>
      <c r="C93" s="3">
        <v>6</v>
      </c>
    </row>
    <row r="94" spans="1:3">
      <c r="A94" t="s">
        <v>834</v>
      </c>
      <c r="B94" t="s">
        <v>2584</v>
      </c>
      <c r="C94" s="3">
        <v>3</v>
      </c>
    </row>
    <row r="95" spans="1:3">
      <c r="A95" t="s">
        <v>835</v>
      </c>
      <c r="B95" t="s">
        <v>2584</v>
      </c>
      <c r="C95" s="3">
        <v>3</v>
      </c>
    </row>
    <row r="96" spans="1:3">
      <c r="A96" t="s">
        <v>836</v>
      </c>
      <c r="B96" t="s">
        <v>2584</v>
      </c>
      <c r="C96" s="3">
        <v>6</v>
      </c>
    </row>
    <row r="97" spans="1:3">
      <c r="A97" t="s">
        <v>837</v>
      </c>
      <c r="B97" t="s">
        <v>2584</v>
      </c>
      <c r="C97" s="3">
        <v>8</v>
      </c>
    </row>
    <row r="98" spans="1:3">
      <c r="A98" t="s">
        <v>838</v>
      </c>
      <c r="B98" t="s">
        <v>2584</v>
      </c>
      <c r="C98" s="3">
        <v>18</v>
      </c>
    </row>
    <row r="99" spans="1:3">
      <c r="A99" t="s">
        <v>839</v>
      </c>
      <c r="B99" t="s">
        <v>2584</v>
      </c>
      <c r="C99" s="3">
        <v>2</v>
      </c>
    </row>
    <row r="100" spans="1:3">
      <c r="A100" t="s">
        <v>840</v>
      </c>
      <c r="B100" t="s">
        <v>2584</v>
      </c>
      <c r="C100" s="3">
        <v>5</v>
      </c>
    </row>
    <row r="101" spans="1:3">
      <c r="A101" t="s">
        <v>841</v>
      </c>
      <c r="B101" t="s">
        <v>2584</v>
      </c>
      <c r="C101" s="3">
        <v>10</v>
      </c>
    </row>
    <row r="102" spans="1:3">
      <c r="A102" t="s">
        <v>842</v>
      </c>
      <c r="B102" t="s">
        <v>2584</v>
      </c>
      <c r="C102" s="3">
        <v>25</v>
      </c>
    </row>
    <row r="103" spans="1:3">
      <c r="A103" t="s">
        <v>843</v>
      </c>
      <c r="B103" t="s">
        <v>2584</v>
      </c>
      <c r="C103" s="3">
        <v>5</v>
      </c>
    </row>
    <row r="104" spans="1:3">
      <c r="A104" t="s">
        <v>844</v>
      </c>
      <c r="B104" t="s">
        <v>2584</v>
      </c>
      <c r="C104" s="3">
        <v>1</v>
      </c>
    </row>
    <row r="105" spans="1:3">
      <c r="A105" t="s">
        <v>845</v>
      </c>
      <c r="B105" t="s">
        <v>2584</v>
      </c>
      <c r="C105" s="3">
        <v>74</v>
      </c>
    </row>
    <row r="106" spans="1:3">
      <c r="A106" t="s">
        <v>846</v>
      </c>
      <c r="B106" t="s">
        <v>2584</v>
      </c>
      <c r="C106" s="3">
        <v>5</v>
      </c>
    </row>
    <row r="107" spans="1:3">
      <c r="A107" t="s">
        <v>847</v>
      </c>
      <c r="B107" t="s">
        <v>2584</v>
      </c>
      <c r="C107" s="3">
        <v>4</v>
      </c>
    </row>
    <row r="108" spans="1:3">
      <c r="A108" t="s">
        <v>848</v>
      </c>
      <c r="B108" t="s">
        <v>2584</v>
      </c>
      <c r="C108" s="3">
        <v>9</v>
      </c>
    </row>
    <row r="109" spans="1:3">
      <c r="A109" t="s">
        <v>849</v>
      </c>
      <c r="B109" t="s">
        <v>2584</v>
      </c>
      <c r="C109" s="3">
        <v>6</v>
      </c>
    </row>
    <row r="110" spans="1:3">
      <c r="A110" t="s">
        <v>850</v>
      </c>
      <c r="B110" t="s">
        <v>2584</v>
      </c>
      <c r="C110" s="3">
        <v>89</v>
      </c>
    </row>
    <row r="111" spans="1:3">
      <c r="A111" t="s">
        <v>851</v>
      </c>
      <c r="B111" t="s">
        <v>2584</v>
      </c>
      <c r="C111" s="3">
        <v>4</v>
      </c>
    </row>
    <row r="112" spans="1:3">
      <c r="A112" t="s">
        <v>852</v>
      </c>
      <c r="B112" t="s">
        <v>2584</v>
      </c>
      <c r="C112" s="3">
        <v>5</v>
      </c>
    </row>
    <row r="113" spans="1:3">
      <c r="A113" t="s">
        <v>853</v>
      </c>
      <c r="B113" t="s">
        <v>2584</v>
      </c>
      <c r="C113" s="3">
        <v>9</v>
      </c>
    </row>
    <row r="114" spans="1:3">
      <c r="A114" t="s">
        <v>854</v>
      </c>
      <c r="B114" t="s">
        <v>2584</v>
      </c>
      <c r="C114" s="3">
        <v>1</v>
      </c>
    </row>
    <row r="115" spans="1:3">
      <c r="A115" t="s">
        <v>855</v>
      </c>
      <c r="B115" t="s">
        <v>2584</v>
      </c>
      <c r="C115" s="3">
        <v>13</v>
      </c>
    </row>
    <row r="116" spans="1:3">
      <c r="A116" t="s">
        <v>860</v>
      </c>
      <c r="B116" t="s">
        <v>2584</v>
      </c>
      <c r="C116" s="3">
        <v>1</v>
      </c>
    </row>
    <row r="117" spans="1:3">
      <c r="A117" t="s">
        <v>856</v>
      </c>
      <c r="B117" t="s">
        <v>2584</v>
      </c>
      <c r="C117" s="3">
        <v>2</v>
      </c>
    </row>
    <row r="118" spans="1:3">
      <c r="A118" t="s">
        <v>861</v>
      </c>
      <c r="B118" t="s">
        <v>2584</v>
      </c>
      <c r="C118" s="3">
        <v>1</v>
      </c>
    </row>
    <row r="119" spans="1:3">
      <c r="A119" t="s">
        <v>857</v>
      </c>
      <c r="B119" t="s">
        <v>2584</v>
      </c>
      <c r="C119" s="3">
        <v>1</v>
      </c>
    </row>
    <row r="120" spans="1:3">
      <c r="A120" t="s">
        <v>858</v>
      </c>
      <c r="B120" t="s">
        <v>2584</v>
      </c>
      <c r="C120" s="3">
        <v>4</v>
      </c>
    </row>
    <row r="121" spans="1:3">
      <c r="A121" t="s">
        <v>859</v>
      </c>
      <c r="B121" t="s">
        <v>2584</v>
      </c>
      <c r="C121" s="3">
        <v>19</v>
      </c>
    </row>
    <row r="122" spans="1:3">
      <c r="A122" t="s">
        <v>862</v>
      </c>
      <c r="B122" t="s">
        <v>2584</v>
      </c>
      <c r="C122" s="3">
        <v>141</v>
      </c>
    </row>
    <row r="123" spans="1:3">
      <c r="A123" t="s">
        <v>2591</v>
      </c>
      <c r="B123" t="s">
        <v>2592</v>
      </c>
      <c r="C123" s="3">
        <v>262</v>
      </c>
    </row>
    <row r="124" spans="1:3">
      <c r="A124" t="s">
        <v>863</v>
      </c>
      <c r="B124" t="s">
        <v>2592</v>
      </c>
      <c r="C124" s="3">
        <v>62</v>
      </c>
    </row>
    <row r="125" spans="1:3">
      <c r="A125" t="s">
        <v>864</v>
      </c>
      <c r="B125" t="s">
        <v>2587</v>
      </c>
      <c r="C125" s="3">
        <v>14</v>
      </c>
    </row>
    <row r="126" spans="1:3">
      <c r="A126" t="s">
        <v>865</v>
      </c>
      <c r="B126" t="s">
        <v>2587</v>
      </c>
      <c r="C126" s="3">
        <v>4</v>
      </c>
    </row>
    <row r="127" spans="1:3">
      <c r="A127" t="s">
        <v>2585</v>
      </c>
      <c r="B127" t="s">
        <v>2587</v>
      </c>
      <c r="C127" s="3">
        <v>3</v>
      </c>
    </row>
    <row r="128" spans="1:3">
      <c r="A128" t="s">
        <v>866</v>
      </c>
      <c r="B128" t="s">
        <v>2587</v>
      </c>
      <c r="C128" s="3">
        <v>2</v>
      </c>
    </row>
    <row r="129" spans="1:3">
      <c r="A129" t="s">
        <v>867</v>
      </c>
      <c r="B129" t="s">
        <v>2587</v>
      </c>
      <c r="C129" s="3">
        <v>3</v>
      </c>
    </row>
    <row r="130" spans="1:3">
      <c r="A130" t="s">
        <v>868</v>
      </c>
      <c r="B130" t="s">
        <v>2587</v>
      </c>
      <c r="C130" s="3">
        <v>3</v>
      </c>
    </row>
    <row r="131" spans="1:3">
      <c r="A131" t="s">
        <v>869</v>
      </c>
      <c r="B131" t="s">
        <v>2587</v>
      </c>
      <c r="C131" s="3">
        <v>1</v>
      </c>
    </row>
    <row r="132" spans="1:3">
      <c r="A132" t="s">
        <v>870</v>
      </c>
      <c r="B132" t="s">
        <v>2587</v>
      </c>
      <c r="C132" s="3">
        <v>18</v>
      </c>
    </row>
    <row r="133" spans="1:3">
      <c r="A133" t="s">
        <v>871</v>
      </c>
      <c r="B133" t="s">
        <v>2587</v>
      </c>
      <c r="C133" s="3">
        <v>2</v>
      </c>
    </row>
    <row r="134" spans="1:3">
      <c r="A134" t="s">
        <v>872</v>
      </c>
      <c r="B134" t="s">
        <v>2587</v>
      </c>
      <c r="C134" s="3">
        <v>9</v>
      </c>
    </row>
    <row r="135" spans="1:3">
      <c r="A135" t="s">
        <v>2586</v>
      </c>
      <c r="B135" t="s">
        <v>2587</v>
      </c>
      <c r="C135" s="3">
        <v>2</v>
      </c>
    </row>
    <row r="136" spans="1:3">
      <c r="A136" t="s">
        <v>880</v>
      </c>
      <c r="B136" t="s">
        <v>2587</v>
      </c>
      <c r="C136" s="3">
        <v>2</v>
      </c>
    </row>
    <row r="137" spans="1:3">
      <c r="A137" t="s">
        <v>873</v>
      </c>
      <c r="B137" t="s">
        <v>2587</v>
      </c>
      <c r="C137" s="3">
        <v>6</v>
      </c>
    </row>
    <row r="138" spans="1:3">
      <c r="A138" t="s">
        <v>874</v>
      </c>
      <c r="B138" t="s">
        <v>2587</v>
      </c>
      <c r="C138" s="3">
        <v>3</v>
      </c>
    </row>
    <row r="139" spans="1:3">
      <c r="A139" t="s">
        <v>875</v>
      </c>
      <c r="B139" t="s">
        <v>2587</v>
      </c>
      <c r="C139" s="3">
        <v>417</v>
      </c>
    </row>
    <row r="140" spans="1:3">
      <c r="A140" t="s">
        <v>876</v>
      </c>
      <c r="B140" t="s">
        <v>2587</v>
      </c>
      <c r="C140" s="3">
        <v>3</v>
      </c>
    </row>
    <row r="141" spans="1:3">
      <c r="A141" t="s">
        <v>877</v>
      </c>
      <c r="B141" t="s">
        <v>2587</v>
      </c>
      <c r="C141" s="3">
        <v>157</v>
      </c>
    </row>
    <row r="142" spans="1:3">
      <c r="A142" t="s">
        <v>878</v>
      </c>
      <c r="B142" t="s">
        <v>2587</v>
      </c>
      <c r="C142" s="3">
        <v>3</v>
      </c>
    </row>
    <row r="143" spans="1:3">
      <c r="A143" t="s">
        <v>879</v>
      </c>
      <c r="B143" t="s">
        <v>2587</v>
      </c>
      <c r="C143" s="3">
        <v>7</v>
      </c>
    </row>
    <row r="144" spans="1:3">
      <c r="A144" t="s">
        <v>881</v>
      </c>
      <c r="B144" t="s">
        <v>2587</v>
      </c>
      <c r="C144" s="3">
        <v>17</v>
      </c>
    </row>
    <row r="145" spans="1:3">
      <c r="A145" t="s">
        <v>882</v>
      </c>
      <c r="B145" t="s">
        <v>2590</v>
      </c>
      <c r="C145">
        <v>31</v>
      </c>
    </row>
    <row r="146" spans="1:3">
      <c r="A146" t="s">
        <v>883</v>
      </c>
      <c r="B146" t="s">
        <v>2590</v>
      </c>
      <c r="C146">
        <v>3</v>
      </c>
    </row>
    <row r="147" spans="1:3">
      <c r="A147" t="s">
        <v>2588</v>
      </c>
      <c r="B147" t="s">
        <v>2590</v>
      </c>
      <c r="C147">
        <v>2</v>
      </c>
    </row>
    <row r="148" spans="1:3">
      <c r="A148" t="s">
        <v>2589</v>
      </c>
      <c r="B148" t="s">
        <v>2590</v>
      </c>
      <c r="C148">
        <v>1</v>
      </c>
    </row>
    <row r="149" spans="1:3">
      <c r="A149" t="s">
        <v>884</v>
      </c>
      <c r="B149" t="s">
        <v>2590</v>
      </c>
      <c r="C149">
        <v>10</v>
      </c>
    </row>
    <row r="150" spans="1:3">
      <c r="A150" t="s">
        <v>885</v>
      </c>
      <c r="B150" t="s">
        <v>2590</v>
      </c>
      <c r="C150">
        <v>2</v>
      </c>
    </row>
    <row r="151" spans="1:3">
      <c r="A151" t="s">
        <v>886</v>
      </c>
      <c r="B151" t="s">
        <v>712</v>
      </c>
      <c r="C151">
        <v>0</v>
      </c>
    </row>
    <row r="152" spans="1:3">
      <c r="A152" t="s">
        <v>887</v>
      </c>
      <c r="B152" t="s">
        <v>712</v>
      </c>
      <c r="C152">
        <v>7</v>
      </c>
    </row>
    <row r="153" spans="1:3">
      <c r="A153" t="s">
        <v>2594</v>
      </c>
      <c r="B153" t="s">
        <v>2593</v>
      </c>
      <c r="C153" s="3">
        <v>11721</v>
      </c>
    </row>
  </sheetData>
  <phoneticPr fontId="8"/>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98E1-B205-41C1-AE0D-7FE731D3B1F9}">
  <dimension ref="A1:C18"/>
  <sheetViews>
    <sheetView zoomScaleNormal="100" workbookViewId="0">
      <selection activeCell="G16" sqref="G16"/>
    </sheetView>
  </sheetViews>
  <sheetFormatPr defaultRowHeight="13.5"/>
  <cols>
    <col min="1" max="3" width="9.875" customWidth="1"/>
  </cols>
  <sheetData>
    <row r="1" spans="1:3">
      <c r="A1" t="s">
        <v>891</v>
      </c>
    </row>
    <row r="2" spans="1:3">
      <c r="A2" t="s">
        <v>2595</v>
      </c>
    </row>
    <row r="3" spans="1:3">
      <c r="A3" t="s">
        <v>594</v>
      </c>
    </row>
    <row r="5" spans="1:3">
      <c r="A5" s="185" t="s">
        <v>895</v>
      </c>
      <c r="B5" s="185" t="s">
        <v>892</v>
      </c>
      <c r="C5" s="185" t="s">
        <v>893</v>
      </c>
    </row>
    <row r="6" spans="1:3">
      <c r="A6" s="8" t="s">
        <v>896</v>
      </c>
      <c r="B6" s="3">
        <v>127</v>
      </c>
      <c r="C6" s="3">
        <v>141</v>
      </c>
    </row>
    <row r="7" spans="1:3">
      <c r="A7" s="8" t="s">
        <v>897</v>
      </c>
      <c r="B7" s="3">
        <v>96</v>
      </c>
      <c r="C7" s="3">
        <v>119</v>
      </c>
    </row>
    <row r="8" spans="1:3">
      <c r="A8" s="8" t="s">
        <v>898</v>
      </c>
      <c r="B8" s="3">
        <v>136</v>
      </c>
      <c r="C8" s="3">
        <v>99</v>
      </c>
    </row>
    <row r="9" spans="1:3">
      <c r="A9" s="8" t="s">
        <v>899</v>
      </c>
      <c r="B9" s="3">
        <v>139</v>
      </c>
      <c r="C9" s="3">
        <v>126</v>
      </c>
    </row>
    <row r="10" spans="1:3">
      <c r="A10" s="8" t="s">
        <v>900</v>
      </c>
      <c r="B10" s="3">
        <v>118</v>
      </c>
      <c r="C10" s="3">
        <v>148</v>
      </c>
    </row>
    <row r="11" spans="1:3">
      <c r="A11" s="8" t="s">
        <v>901</v>
      </c>
      <c r="B11" s="3">
        <v>121</v>
      </c>
      <c r="C11" s="3">
        <v>103</v>
      </c>
    </row>
    <row r="12" spans="1:3">
      <c r="A12" s="8" t="s">
        <v>902</v>
      </c>
      <c r="B12" s="3">
        <v>139</v>
      </c>
      <c r="C12" s="3">
        <v>147</v>
      </c>
    </row>
    <row r="13" spans="1:3">
      <c r="A13" s="8" t="s">
        <v>903</v>
      </c>
      <c r="B13" s="3">
        <v>166</v>
      </c>
      <c r="C13" s="3">
        <v>139</v>
      </c>
    </row>
    <row r="14" spans="1:3">
      <c r="A14" s="8" t="s">
        <v>904</v>
      </c>
      <c r="B14" s="3">
        <v>127</v>
      </c>
      <c r="C14" s="3">
        <v>152</v>
      </c>
    </row>
    <row r="15" spans="1:3">
      <c r="A15" s="8" t="s">
        <v>905</v>
      </c>
      <c r="B15" s="3">
        <v>117</v>
      </c>
      <c r="C15" s="3">
        <v>119</v>
      </c>
    </row>
    <row r="16" spans="1:3">
      <c r="A16" s="8" t="s">
        <v>906</v>
      </c>
      <c r="B16" s="3">
        <v>122</v>
      </c>
      <c r="C16" s="3">
        <v>109</v>
      </c>
    </row>
    <row r="17" spans="1:3">
      <c r="A17" s="8" t="s">
        <v>907</v>
      </c>
      <c r="B17" s="3">
        <v>229</v>
      </c>
      <c r="C17" s="3">
        <v>173</v>
      </c>
    </row>
    <row r="18" spans="1:3">
      <c r="A18" s="8" t="s">
        <v>908</v>
      </c>
      <c r="B18" s="3">
        <v>1637</v>
      </c>
      <c r="C18" s="3">
        <v>1575</v>
      </c>
    </row>
  </sheetData>
  <phoneticPr fontId="8"/>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00F3A-3EB5-4185-8EE3-56BA53D94A89}">
  <dimension ref="A1:K35"/>
  <sheetViews>
    <sheetView view="pageBreakPreview" zoomScale="85" zoomScaleNormal="100" zoomScaleSheetLayoutView="85" workbookViewId="0">
      <selection activeCell="K6" sqref="K6"/>
    </sheetView>
  </sheetViews>
  <sheetFormatPr defaultRowHeight="13.5"/>
  <cols>
    <col min="1" max="1" width="11" customWidth="1"/>
    <col min="2" max="9" width="8.875" customWidth="1"/>
  </cols>
  <sheetData>
    <row r="1" spans="1:11" ht="33" customHeight="1">
      <c r="A1" s="198" t="s">
        <v>929</v>
      </c>
      <c r="B1" s="199"/>
      <c r="C1" s="199"/>
      <c r="D1" s="199"/>
      <c r="E1" s="199"/>
      <c r="F1" s="199"/>
      <c r="G1" s="199"/>
      <c r="H1" s="200"/>
      <c r="I1" s="201" t="s">
        <v>930</v>
      </c>
    </row>
    <row r="2" spans="1:11">
      <c r="A2" s="202" t="s">
        <v>931</v>
      </c>
      <c r="B2" s="2200" t="s">
        <v>932</v>
      </c>
      <c r="C2" s="2201"/>
      <c r="D2" s="2201"/>
      <c r="E2" s="2201"/>
      <c r="F2" s="2201"/>
      <c r="G2" s="2201"/>
      <c r="H2" s="203"/>
      <c r="I2" s="81" t="s">
        <v>933</v>
      </c>
    </row>
    <row r="3" spans="1:11" ht="21.75" customHeight="1">
      <c r="A3" s="204" t="s">
        <v>934</v>
      </c>
      <c r="B3" s="205" t="s">
        <v>935</v>
      </c>
      <c r="C3" s="205" t="s">
        <v>936</v>
      </c>
      <c r="D3" s="205" t="s">
        <v>937</v>
      </c>
      <c r="E3" s="205" t="s">
        <v>938</v>
      </c>
      <c r="F3" s="205" t="s">
        <v>939</v>
      </c>
      <c r="G3" s="205" t="s">
        <v>940</v>
      </c>
      <c r="H3" s="206" t="s">
        <v>941</v>
      </c>
      <c r="I3" s="207" t="s">
        <v>942</v>
      </c>
    </row>
    <row r="4" spans="1:11" s="212" customFormat="1" ht="24.95" customHeight="1">
      <c r="A4" s="208" t="s">
        <v>943</v>
      </c>
      <c r="B4" s="209">
        <v>5854</v>
      </c>
      <c r="C4" s="210">
        <v>3976</v>
      </c>
      <c r="D4" s="210">
        <v>1001</v>
      </c>
      <c r="E4" s="210">
        <v>531</v>
      </c>
      <c r="F4" s="210">
        <v>136</v>
      </c>
      <c r="G4" s="210">
        <v>210</v>
      </c>
      <c r="H4" s="211">
        <v>0</v>
      </c>
      <c r="I4" s="210">
        <v>296</v>
      </c>
      <c r="J4" s="1682"/>
    </row>
    <row r="5" spans="1:11" s="212" customFormat="1" ht="24.95" customHeight="1">
      <c r="A5" s="208" t="s">
        <v>944</v>
      </c>
      <c r="B5" s="209">
        <v>6316</v>
      </c>
      <c r="C5" s="210">
        <v>3796</v>
      </c>
      <c r="D5" s="210">
        <v>1293</v>
      </c>
      <c r="E5" s="210">
        <v>690</v>
      </c>
      <c r="F5" s="210">
        <v>228</v>
      </c>
      <c r="G5" s="210">
        <v>309</v>
      </c>
      <c r="H5" s="211">
        <v>0</v>
      </c>
      <c r="I5" s="210">
        <v>330</v>
      </c>
      <c r="J5" s="1682"/>
    </row>
    <row r="6" spans="1:11" s="212" customFormat="1" ht="24.95" customHeight="1">
      <c r="A6" s="208" t="s">
        <v>945</v>
      </c>
      <c r="B6" s="209">
        <v>6522</v>
      </c>
      <c r="C6" s="210">
        <v>4004</v>
      </c>
      <c r="D6" s="210">
        <v>1283</v>
      </c>
      <c r="E6" s="210">
        <v>686</v>
      </c>
      <c r="F6" s="210">
        <v>209</v>
      </c>
      <c r="G6" s="210">
        <v>340</v>
      </c>
      <c r="H6" s="211">
        <v>0</v>
      </c>
      <c r="I6" s="213" t="s">
        <v>946</v>
      </c>
      <c r="J6" s="1682"/>
    </row>
    <row r="7" spans="1:11" s="139" customFormat="1" ht="24.95" customHeight="1">
      <c r="A7" s="208" t="s">
        <v>947</v>
      </c>
      <c r="B7" s="209">
        <v>7296</v>
      </c>
      <c r="C7" s="210">
        <v>4134</v>
      </c>
      <c r="D7" s="210">
        <v>1526</v>
      </c>
      <c r="E7" s="210">
        <v>931</v>
      </c>
      <c r="F7" s="210">
        <v>312</v>
      </c>
      <c r="G7" s="210">
        <v>393</v>
      </c>
      <c r="H7" s="211">
        <v>0</v>
      </c>
      <c r="I7" s="210">
        <v>331</v>
      </c>
      <c r="J7" s="1682"/>
      <c r="K7" s="212"/>
    </row>
    <row r="8" spans="1:11" s="212" customFormat="1" ht="24.95" customHeight="1">
      <c r="A8" s="208" t="s">
        <v>948</v>
      </c>
      <c r="B8" s="209">
        <v>7051</v>
      </c>
      <c r="C8" s="210">
        <v>4023</v>
      </c>
      <c r="D8" s="210">
        <v>1453</v>
      </c>
      <c r="E8" s="210">
        <v>891</v>
      </c>
      <c r="F8" s="210">
        <v>299</v>
      </c>
      <c r="G8" s="210">
        <v>385</v>
      </c>
      <c r="H8" s="211">
        <v>0</v>
      </c>
      <c r="I8" s="213" t="s">
        <v>946</v>
      </c>
      <c r="J8" s="1682"/>
    </row>
    <row r="9" spans="1:11" s="212" customFormat="1" ht="24.95" customHeight="1">
      <c r="A9" s="208" t="s">
        <v>949</v>
      </c>
      <c r="B9" s="209">
        <v>7080</v>
      </c>
      <c r="C9" s="210">
        <v>3912</v>
      </c>
      <c r="D9" s="210">
        <v>1485</v>
      </c>
      <c r="E9" s="210">
        <v>947</v>
      </c>
      <c r="F9" s="210">
        <v>307</v>
      </c>
      <c r="G9" s="210">
        <v>425</v>
      </c>
      <c r="H9" s="211">
        <v>4</v>
      </c>
      <c r="I9" s="210">
        <v>372</v>
      </c>
      <c r="J9" s="1682"/>
    </row>
    <row r="10" spans="1:11" s="212" customFormat="1" ht="24.95" customHeight="1">
      <c r="A10" s="208" t="s">
        <v>950</v>
      </c>
      <c r="B10" s="214">
        <v>6953</v>
      </c>
      <c r="C10" s="215">
        <v>3835</v>
      </c>
      <c r="D10" s="215">
        <v>1448</v>
      </c>
      <c r="E10" s="215">
        <v>938</v>
      </c>
      <c r="F10" s="215">
        <v>289</v>
      </c>
      <c r="G10" s="210">
        <v>434</v>
      </c>
      <c r="H10" s="211">
        <v>9</v>
      </c>
      <c r="I10" s="213" t="s">
        <v>946</v>
      </c>
      <c r="J10" s="1682"/>
    </row>
    <row r="11" spans="1:11" s="212" customFormat="1" ht="24.95" customHeight="1">
      <c r="A11" s="208" t="s">
        <v>951</v>
      </c>
      <c r="B11" s="214">
        <v>7309</v>
      </c>
      <c r="C11" s="216">
        <v>3932</v>
      </c>
      <c r="D11" s="216">
        <v>1565</v>
      </c>
      <c r="E11" s="216">
        <v>985</v>
      </c>
      <c r="F11" s="217">
        <v>343</v>
      </c>
      <c r="G11" s="217">
        <v>479</v>
      </c>
      <c r="H11" s="218">
        <v>5</v>
      </c>
      <c r="I11" s="216">
        <v>273</v>
      </c>
      <c r="J11" s="1682"/>
    </row>
    <row r="12" spans="1:11" s="212" customFormat="1" ht="24.95" customHeight="1">
      <c r="A12" s="208" t="s">
        <v>952</v>
      </c>
      <c r="B12" s="214">
        <v>8302</v>
      </c>
      <c r="C12" s="216">
        <v>4308</v>
      </c>
      <c r="D12" s="216">
        <v>1829</v>
      </c>
      <c r="E12" s="216">
        <v>1133</v>
      </c>
      <c r="F12" s="217">
        <v>425</v>
      </c>
      <c r="G12" s="217">
        <v>585</v>
      </c>
      <c r="H12" s="218">
        <v>22</v>
      </c>
      <c r="I12" s="216">
        <v>240</v>
      </c>
      <c r="J12" s="1682"/>
    </row>
    <row r="13" spans="1:11" s="212" customFormat="1" ht="24.95" customHeight="1">
      <c r="A13" s="208" t="s">
        <v>953</v>
      </c>
      <c r="B13" s="214">
        <v>7876</v>
      </c>
      <c r="C13" s="216">
        <v>4073</v>
      </c>
      <c r="D13" s="216">
        <v>1687</v>
      </c>
      <c r="E13" s="219">
        <v>1117</v>
      </c>
      <c r="F13" s="217">
        <v>404</v>
      </c>
      <c r="G13" s="217">
        <v>563</v>
      </c>
      <c r="H13" s="218">
        <v>32</v>
      </c>
      <c r="I13" s="216" t="s">
        <v>954</v>
      </c>
      <c r="J13" s="1682"/>
    </row>
    <row r="14" spans="1:11" s="212" customFormat="1" ht="24.95" customHeight="1">
      <c r="A14" s="208" t="s">
        <v>955</v>
      </c>
      <c r="B14" s="214">
        <v>8463</v>
      </c>
      <c r="C14" s="216">
        <v>4252</v>
      </c>
      <c r="D14" s="216">
        <v>1847</v>
      </c>
      <c r="E14" s="219">
        <v>1273</v>
      </c>
      <c r="F14" s="217">
        <v>442</v>
      </c>
      <c r="G14" s="217">
        <v>616</v>
      </c>
      <c r="H14" s="218">
        <v>33</v>
      </c>
      <c r="I14" s="216">
        <v>255</v>
      </c>
      <c r="J14" s="1682"/>
    </row>
    <row r="15" spans="1:11" s="212" customFormat="1" ht="24.95" customHeight="1">
      <c r="A15" s="220" t="s">
        <v>956</v>
      </c>
      <c r="B15" s="221">
        <v>8346</v>
      </c>
      <c r="C15" s="222">
        <v>4068</v>
      </c>
      <c r="D15" s="222">
        <v>1844</v>
      </c>
      <c r="E15" s="223">
        <v>1253</v>
      </c>
      <c r="F15" s="224">
        <v>472</v>
      </c>
      <c r="G15" s="224">
        <v>640</v>
      </c>
      <c r="H15" s="225">
        <v>69</v>
      </c>
      <c r="I15" s="222" t="s">
        <v>954</v>
      </c>
      <c r="J15" s="1682"/>
    </row>
    <row r="16" spans="1:11">
      <c r="A16" s="5"/>
      <c r="B16" s="5"/>
      <c r="C16" s="5"/>
      <c r="D16" s="5"/>
      <c r="E16" s="133"/>
      <c r="F16" s="133"/>
      <c r="G16" s="133"/>
      <c r="H16" s="133"/>
      <c r="I16" s="226" t="s">
        <v>957</v>
      </c>
    </row>
    <row r="17" spans="1:9">
      <c r="A17" s="5"/>
      <c r="B17" s="5"/>
      <c r="C17" s="5"/>
      <c r="D17" s="5"/>
      <c r="E17" s="5"/>
      <c r="F17" s="5"/>
      <c r="G17" s="5"/>
      <c r="H17" s="5"/>
      <c r="I17" s="226" t="s">
        <v>958</v>
      </c>
    </row>
    <row r="18" spans="1:9">
      <c r="A18" s="5"/>
      <c r="B18" s="5"/>
      <c r="C18" s="5"/>
      <c r="D18" s="5"/>
      <c r="E18" s="5"/>
      <c r="F18" s="5"/>
      <c r="G18" s="5"/>
      <c r="H18" s="5"/>
      <c r="I18" s="133"/>
    </row>
    <row r="19" spans="1:9">
      <c r="A19" s="2202" t="s">
        <v>959</v>
      </c>
      <c r="B19" s="2202"/>
      <c r="C19" s="2202"/>
      <c r="D19" s="2202"/>
      <c r="E19" s="2202"/>
      <c r="F19" s="2202"/>
      <c r="G19" s="2202"/>
      <c r="H19" s="2202"/>
      <c r="I19" s="2202"/>
    </row>
    <row r="20" spans="1:9">
      <c r="A20" s="2202"/>
      <c r="B20" s="2202"/>
      <c r="C20" s="2202"/>
      <c r="D20" s="2202"/>
      <c r="E20" s="2202"/>
      <c r="F20" s="2202"/>
      <c r="G20" s="2202"/>
      <c r="H20" s="2202"/>
      <c r="I20" s="2202"/>
    </row>
    <row r="21" spans="1:9">
      <c r="A21" s="2202"/>
      <c r="B21" s="2202"/>
      <c r="C21" s="2202"/>
      <c r="D21" s="2202"/>
      <c r="E21" s="2202"/>
      <c r="F21" s="2202"/>
      <c r="G21" s="2202"/>
      <c r="H21" s="2202"/>
      <c r="I21" s="2202"/>
    </row>
    <row r="22" spans="1:9">
      <c r="A22" s="2203"/>
      <c r="B22" s="2203"/>
      <c r="C22" s="2203"/>
      <c r="D22" s="2203"/>
      <c r="E22" s="2203"/>
      <c r="F22" s="2203"/>
      <c r="G22" s="2203"/>
      <c r="H22" s="2203"/>
      <c r="I22" s="2203"/>
    </row>
    <row r="23" spans="1:9">
      <c r="A23" s="2203"/>
      <c r="B23" s="2203"/>
      <c r="C23" s="2203"/>
      <c r="D23" s="2203"/>
      <c r="E23" s="2203"/>
      <c r="F23" s="2203"/>
      <c r="G23" s="2203"/>
      <c r="H23" s="2203"/>
      <c r="I23" s="2203"/>
    </row>
    <row r="24" spans="1:9">
      <c r="A24" s="227"/>
      <c r="B24" s="227"/>
      <c r="C24" s="227"/>
      <c r="D24" s="227"/>
      <c r="E24" s="227"/>
      <c r="F24" s="227"/>
      <c r="G24" s="227"/>
      <c r="H24" s="227"/>
      <c r="I24" s="227"/>
    </row>
    <row r="25" spans="1:9" ht="9.75" customHeight="1">
      <c r="A25" s="5"/>
      <c r="B25" s="5"/>
      <c r="C25" s="5"/>
      <c r="D25" s="5"/>
      <c r="E25" s="5"/>
      <c r="F25" s="5"/>
      <c r="G25" s="5"/>
      <c r="H25" s="5"/>
      <c r="I25" s="133"/>
    </row>
    <row r="26" spans="1:9">
      <c r="A26" s="5"/>
      <c r="B26" s="5"/>
      <c r="C26" s="5"/>
      <c r="D26" s="5"/>
      <c r="E26" s="5"/>
      <c r="F26" s="5"/>
      <c r="G26" s="5"/>
      <c r="H26" s="5"/>
      <c r="I26" s="133"/>
    </row>
    <row r="27" spans="1:9">
      <c r="A27" s="5"/>
      <c r="B27" s="5"/>
      <c r="C27" s="5"/>
      <c r="D27" s="5"/>
      <c r="E27" s="5"/>
      <c r="F27" s="5"/>
      <c r="G27" s="5"/>
      <c r="H27" s="5"/>
      <c r="I27" s="133"/>
    </row>
    <row r="28" spans="1:9">
      <c r="A28" s="5"/>
      <c r="B28" s="5"/>
      <c r="C28" s="5"/>
      <c r="D28" s="5"/>
      <c r="E28" s="5"/>
      <c r="F28" s="5"/>
      <c r="G28" s="5"/>
      <c r="H28" s="5"/>
      <c r="I28" s="133"/>
    </row>
    <row r="29" spans="1:9">
      <c r="A29" s="5"/>
      <c r="B29" s="5"/>
      <c r="C29" s="5"/>
      <c r="D29" s="5"/>
      <c r="E29" s="5"/>
      <c r="F29" s="5"/>
      <c r="G29" s="5"/>
      <c r="H29" s="5"/>
      <c r="I29" s="133"/>
    </row>
    <row r="30" spans="1:9">
      <c r="A30" s="5"/>
      <c r="B30" s="5"/>
      <c r="C30" s="5"/>
      <c r="D30" s="5"/>
      <c r="E30" s="5"/>
      <c r="F30" s="5"/>
      <c r="G30" s="5"/>
      <c r="H30" s="5"/>
      <c r="I30" s="133"/>
    </row>
    <row r="31" spans="1:9">
      <c r="A31" s="5"/>
      <c r="B31" s="5"/>
      <c r="C31" s="5"/>
      <c r="D31" s="5"/>
      <c r="E31" s="5"/>
      <c r="F31" s="5"/>
      <c r="G31" s="5"/>
      <c r="H31" s="5"/>
      <c r="I31" s="133"/>
    </row>
    <row r="32" spans="1:9">
      <c r="A32" s="228"/>
      <c r="B32" s="228"/>
      <c r="C32" s="228"/>
      <c r="D32" s="228"/>
      <c r="E32" s="228"/>
      <c r="F32" s="228"/>
      <c r="G32" s="228"/>
      <c r="H32" s="228"/>
      <c r="I32" s="228"/>
    </row>
    <row r="33" spans="1:9">
      <c r="A33" s="228"/>
      <c r="B33" s="228"/>
      <c r="C33" s="228"/>
      <c r="D33" s="228"/>
      <c r="E33" s="228"/>
      <c r="F33" s="228"/>
      <c r="G33" s="228"/>
      <c r="H33" s="228"/>
      <c r="I33" s="228"/>
    </row>
    <row r="34" spans="1:9">
      <c r="A34" s="228"/>
      <c r="B34" s="228"/>
      <c r="C34" s="228"/>
      <c r="D34" s="228"/>
      <c r="E34" s="228"/>
      <c r="F34" s="228"/>
      <c r="G34" s="228"/>
      <c r="H34" s="228"/>
      <c r="I34" s="228"/>
    </row>
    <row r="35" spans="1:9">
      <c r="A35" s="5"/>
      <c r="B35" s="229"/>
      <c r="C35" s="230"/>
      <c r="D35" s="230"/>
      <c r="E35" s="230"/>
      <c r="F35" s="231"/>
      <c r="G35" s="231"/>
      <c r="H35" s="229"/>
      <c r="I35" s="230"/>
    </row>
  </sheetData>
  <mergeCells count="3">
    <mergeCell ref="B2:G2"/>
    <mergeCell ref="A19:I21"/>
    <mergeCell ref="A22:I23"/>
  </mergeCells>
  <phoneticPr fontId="8"/>
  <printOptions horizontalCentered="1"/>
  <pageMargins left="0.98425196850393704" right="0.98425196850393704" top="1.1811023622047245" bottom="1.1811023622047245" header="0.51181102362204722" footer="0.51181102362204722"/>
  <pageSetup paperSize="9" scale="98"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3C9DF-09F3-4DC2-B06C-5F3E23D3F737}">
  <sheetPr>
    <pageSetUpPr fitToPage="1"/>
  </sheetPr>
  <dimension ref="A1:U57"/>
  <sheetViews>
    <sheetView view="pageBreakPreview" zoomScale="110" zoomScaleNormal="100" zoomScaleSheetLayoutView="110" workbookViewId="0">
      <selection activeCell="J7" sqref="J7"/>
    </sheetView>
  </sheetViews>
  <sheetFormatPr defaultColWidth="10.75" defaultRowHeight="13.5"/>
  <cols>
    <col min="1" max="1" width="9.125" customWidth="1"/>
    <col min="2" max="2" width="10.75" customWidth="1"/>
    <col min="3" max="10" width="9.125" customWidth="1"/>
  </cols>
  <sheetData>
    <row r="1" spans="1:21" ht="30.75" customHeight="1">
      <c r="A1" s="232" t="s">
        <v>960</v>
      </c>
      <c r="G1" s="2206" t="s">
        <v>961</v>
      </c>
      <c r="H1" s="2206"/>
      <c r="I1" s="2206"/>
      <c r="J1" s="2206"/>
    </row>
    <row r="2" spans="1:21" ht="30.75" customHeight="1">
      <c r="A2" s="2207" t="s">
        <v>619</v>
      </c>
      <c r="B2" s="2207" t="s">
        <v>962</v>
      </c>
      <c r="C2" s="2209" t="s">
        <v>2596</v>
      </c>
      <c r="D2" s="2210"/>
      <c r="E2" s="2209" t="s">
        <v>963</v>
      </c>
      <c r="F2" s="2211"/>
      <c r="G2" s="1712" t="s">
        <v>2597</v>
      </c>
      <c r="H2" s="1713"/>
      <c r="I2" s="2212" t="s">
        <v>964</v>
      </c>
      <c r="J2" s="2213"/>
    </row>
    <row r="3" spans="1:21" ht="30.75" customHeight="1">
      <c r="A3" s="2208"/>
      <c r="B3" s="2208"/>
      <c r="C3" s="233" t="s">
        <v>962</v>
      </c>
      <c r="D3" s="234" t="s">
        <v>965</v>
      </c>
      <c r="E3" s="233" t="s">
        <v>962</v>
      </c>
      <c r="F3" s="235" t="s">
        <v>965</v>
      </c>
      <c r="G3" s="233" t="s">
        <v>962</v>
      </c>
      <c r="H3" s="234" t="s">
        <v>965</v>
      </c>
      <c r="I3" s="236" t="s">
        <v>966</v>
      </c>
      <c r="J3" s="234" t="s">
        <v>965</v>
      </c>
      <c r="L3" s="205" t="s">
        <v>619</v>
      </c>
      <c r="M3" s="205" t="s">
        <v>962</v>
      </c>
      <c r="N3" s="1689"/>
      <c r="O3" s="1689" t="s">
        <v>2330</v>
      </c>
      <c r="P3" s="1689"/>
      <c r="Q3" s="1689" t="s">
        <v>2329</v>
      </c>
      <c r="R3" s="1689"/>
      <c r="S3" s="1689" t="s">
        <v>2331</v>
      </c>
      <c r="T3" s="1689"/>
      <c r="U3" s="1689" t="s">
        <v>2332</v>
      </c>
    </row>
    <row r="4" spans="1:21" s="16" customFormat="1" ht="30.75" customHeight="1">
      <c r="A4" s="237" t="s">
        <v>967</v>
      </c>
      <c r="B4" s="238">
        <v>60648</v>
      </c>
      <c r="C4" s="239">
        <v>15862</v>
      </c>
      <c r="D4" s="240">
        <f>SUM(C4/B4*100)</f>
        <v>26.154201292705448</v>
      </c>
      <c r="E4" s="239">
        <v>13149</v>
      </c>
      <c r="F4" s="241">
        <f>SUM(E4/B4*100)</f>
        <v>21.680846853977048</v>
      </c>
      <c r="G4" s="239">
        <v>31566</v>
      </c>
      <c r="H4" s="240">
        <f>SUM(G4/B4*100)</f>
        <v>52.047882865057382</v>
      </c>
      <c r="I4" s="242">
        <v>71</v>
      </c>
      <c r="J4" s="243">
        <f>SUM(I4/B4*100)</f>
        <v>0.11706898826012399</v>
      </c>
      <c r="L4" s="205" t="s">
        <v>341</v>
      </c>
      <c r="M4" s="1683">
        <v>104770</v>
      </c>
      <c r="N4" s="1684">
        <v>3122</v>
      </c>
      <c r="O4" s="1685">
        <f t="shared" ref="O4:O11" si="0">N4/M4*100</f>
        <v>2.9798606471318125</v>
      </c>
      <c r="P4" s="1686">
        <v>20412</v>
      </c>
      <c r="Q4" s="1685">
        <f t="shared" ref="Q4:Q11" si="1">P4/M4*100</f>
        <v>19.482676338646559</v>
      </c>
      <c r="R4" s="1686">
        <v>74784</v>
      </c>
      <c r="S4" s="1685">
        <f t="shared" ref="S4:S11" si="2">R4/M4*100</f>
        <v>71.379211606375875</v>
      </c>
      <c r="T4" s="1687">
        <v>6452</v>
      </c>
      <c r="U4" s="1685">
        <f t="shared" ref="U4:U11" si="3">T4/M4*100</f>
        <v>6.1582514078457571</v>
      </c>
    </row>
    <row r="5" spans="1:21" s="16" customFormat="1" ht="30.75" customHeight="1">
      <c r="A5" s="244" t="s">
        <v>968</v>
      </c>
      <c r="B5" s="245">
        <v>70194</v>
      </c>
      <c r="C5" s="246">
        <v>12124</v>
      </c>
      <c r="D5" s="247">
        <f>SUM(C5/B5*100)</f>
        <v>17.272131521212639</v>
      </c>
      <c r="E5" s="246">
        <v>16275</v>
      </c>
      <c r="F5" s="248">
        <f t="shared" ref="F5:F8" si="4">SUM(E5/B5*100)</f>
        <v>23.185742371142833</v>
      </c>
      <c r="G5" s="246">
        <v>41679</v>
      </c>
      <c r="H5" s="247">
        <f t="shared" ref="H5:H8" si="5">SUM(G5/B5*100)</f>
        <v>59.376869817933155</v>
      </c>
      <c r="I5" s="249">
        <v>116</v>
      </c>
      <c r="J5" s="250">
        <f t="shared" ref="J5:J8" si="6">SUM(I5/B5*100)</f>
        <v>0.16525628971137135</v>
      </c>
      <c r="L5" s="205" t="s">
        <v>336</v>
      </c>
      <c r="M5" s="1683">
        <v>99865</v>
      </c>
      <c r="N5" s="1684">
        <v>3133</v>
      </c>
      <c r="O5" s="1685">
        <f t="shared" si="0"/>
        <v>3.1372352676112754</v>
      </c>
      <c r="P5" s="1686">
        <v>17268</v>
      </c>
      <c r="Q5" s="1685">
        <f t="shared" si="1"/>
        <v>17.291343313473188</v>
      </c>
      <c r="R5" s="1686">
        <v>69190</v>
      </c>
      <c r="S5" s="1685">
        <f t="shared" si="2"/>
        <v>69.283532769238477</v>
      </c>
      <c r="T5" s="1687">
        <v>10274</v>
      </c>
      <c r="U5" s="1685">
        <f t="shared" si="3"/>
        <v>10.287888649677065</v>
      </c>
    </row>
    <row r="6" spans="1:21" s="16" customFormat="1" ht="30.75" customHeight="1">
      <c r="A6" s="244" t="s">
        <v>969</v>
      </c>
      <c r="B6" s="245">
        <v>81513</v>
      </c>
      <c r="C6" s="246">
        <v>9294</v>
      </c>
      <c r="D6" s="247">
        <f t="shared" ref="D6:D8" si="7">SUM(C6/B6*100)</f>
        <v>11.401862279636376</v>
      </c>
      <c r="E6" s="246">
        <v>20188</v>
      </c>
      <c r="F6" s="248">
        <f t="shared" si="4"/>
        <v>24.766601646363156</v>
      </c>
      <c r="G6" s="246">
        <v>51798</v>
      </c>
      <c r="H6" s="247">
        <f t="shared" si="5"/>
        <v>63.54569209819293</v>
      </c>
      <c r="I6" s="249">
        <v>233</v>
      </c>
      <c r="J6" s="250">
        <f t="shared" si="6"/>
        <v>0.2858439758075399</v>
      </c>
      <c r="L6" s="1688" t="s">
        <v>972</v>
      </c>
      <c r="M6" s="1683">
        <v>94455</v>
      </c>
      <c r="N6" s="1683">
        <v>4290</v>
      </c>
      <c r="O6" s="1685">
        <f t="shared" si="0"/>
        <v>4.5418453231697633</v>
      </c>
      <c r="P6" s="1686">
        <v>17809</v>
      </c>
      <c r="Q6" s="1685">
        <f t="shared" si="1"/>
        <v>18.854480969773967</v>
      </c>
      <c r="R6" s="1686">
        <v>68602</v>
      </c>
      <c r="S6" s="1685">
        <f t="shared" si="2"/>
        <v>72.629294372981846</v>
      </c>
      <c r="T6" s="1687">
        <v>3754</v>
      </c>
      <c r="U6" s="1685">
        <f t="shared" si="3"/>
        <v>3.9743793340744271</v>
      </c>
    </row>
    <row r="7" spans="1:21" s="16" customFormat="1" ht="30.75" customHeight="1">
      <c r="A7" s="244" t="s">
        <v>970</v>
      </c>
      <c r="B7" s="245">
        <v>90328</v>
      </c>
      <c r="C7" s="246">
        <v>7227</v>
      </c>
      <c r="D7" s="247">
        <f t="shared" si="7"/>
        <v>8.0008413780887437</v>
      </c>
      <c r="E7" s="246">
        <v>20955</v>
      </c>
      <c r="F7" s="248">
        <f t="shared" si="4"/>
        <v>23.198786644229919</v>
      </c>
      <c r="G7" s="246">
        <v>61506</v>
      </c>
      <c r="H7" s="247">
        <f t="shared" si="5"/>
        <v>68.091843060844923</v>
      </c>
      <c r="I7" s="249">
        <v>640</v>
      </c>
      <c r="J7" s="250">
        <f t="shared" si="6"/>
        <v>0.70852891683641839</v>
      </c>
      <c r="L7" s="1688" t="s">
        <v>971</v>
      </c>
      <c r="M7" s="1683">
        <v>92615</v>
      </c>
      <c r="N7" s="1683">
        <v>5388</v>
      </c>
      <c r="O7" s="1685">
        <f t="shared" si="0"/>
        <v>5.8176321330238085</v>
      </c>
      <c r="P7" s="1686">
        <v>20170</v>
      </c>
      <c r="Q7" s="1685">
        <f t="shared" si="1"/>
        <v>21.778329644226098</v>
      </c>
      <c r="R7" s="1686">
        <v>64972</v>
      </c>
      <c r="S7" s="1685">
        <f t="shared" si="2"/>
        <v>70.152783026507578</v>
      </c>
      <c r="T7" s="1687">
        <v>2085</v>
      </c>
      <c r="U7" s="1685">
        <f t="shared" si="3"/>
        <v>2.2512551962425094</v>
      </c>
    </row>
    <row r="8" spans="1:21" s="16" customFormat="1" ht="30.75" customHeight="1">
      <c r="A8" s="244" t="s">
        <v>971</v>
      </c>
      <c r="B8" s="245">
        <v>92615</v>
      </c>
      <c r="C8" s="246">
        <v>5388</v>
      </c>
      <c r="D8" s="247">
        <f t="shared" si="7"/>
        <v>5.8176321330238085</v>
      </c>
      <c r="E8" s="246">
        <v>20170</v>
      </c>
      <c r="F8" s="248">
        <f t="shared" si="4"/>
        <v>21.778329644226098</v>
      </c>
      <c r="G8" s="246">
        <v>64972</v>
      </c>
      <c r="H8" s="247">
        <f t="shared" si="5"/>
        <v>70.152783026507578</v>
      </c>
      <c r="I8" s="249">
        <v>2085</v>
      </c>
      <c r="J8" s="250">
        <f t="shared" si="6"/>
        <v>2.2512551962425094</v>
      </c>
      <c r="L8" s="1688" t="s">
        <v>2092</v>
      </c>
      <c r="M8" s="1683">
        <v>90328</v>
      </c>
      <c r="N8" s="1683">
        <v>7227</v>
      </c>
      <c r="O8" s="1685">
        <f t="shared" si="0"/>
        <v>8.0008413780887437</v>
      </c>
      <c r="P8" s="1686">
        <v>20955</v>
      </c>
      <c r="Q8" s="1685">
        <f t="shared" si="1"/>
        <v>23.198786644229919</v>
      </c>
      <c r="R8" s="1686">
        <v>61506</v>
      </c>
      <c r="S8" s="1685">
        <f t="shared" si="2"/>
        <v>68.091843060844923</v>
      </c>
      <c r="T8" s="1687">
        <v>640</v>
      </c>
      <c r="U8" s="1685">
        <f t="shared" si="3"/>
        <v>0.70852891683641839</v>
      </c>
    </row>
    <row r="9" spans="1:21" s="16" customFormat="1" ht="30.75" customHeight="1">
      <c r="A9" s="244" t="s">
        <v>972</v>
      </c>
      <c r="B9" s="245">
        <v>94455</v>
      </c>
      <c r="C9" s="246">
        <v>4290</v>
      </c>
      <c r="D9" s="247">
        <f>SUM(C9/B9*100)</f>
        <v>4.5418453231697633</v>
      </c>
      <c r="E9" s="246">
        <v>17809</v>
      </c>
      <c r="F9" s="248">
        <f>SUM(E9/B9*100)</f>
        <v>18.854480969773967</v>
      </c>
      <c r="G9" s="246">
        <v>68602</v>
      </c>
      <c r="H9" s="247">
        <f>SUM(G9/B9*100)</f>
        <v>72.629294372981846</v>
      </c>
      <c r="I9" s="249">
        <v>3754</v>
      </c>
      <c r="J9" s="250">
        <f>SUM(I9/B9*100)</f>
        <v>3.9743793340744271</v>
      </c>
      <c r="L9" s="1688" t="s">
        <v>1082</v>
      </c>
      <c r="M9" s="1683">
        <v>81513</v>
      </c>
      <c r="N9" s="1683">
        <v>9294</v>
      </c>
      <c r="O9" s="1685">
        <f t="shared" si="0"/>
        <v>11.401862279636376</v>
      </c>
      <c r="P9" s="1686">
        <v>20188</v>
      </c>
      <c r="Q9" s="1685">
        <f t="shared" si="1"/>
        <v>24.766601646363156</v>
      </c>
      <c r="R9" s="1686">
        <v>51798</v>
      </c>
      <c r="S9" s="1685">
        <f t="shared" si="2"/>
        <v>63.54569209819293</v>
      </c>
      <c r="T9" s="1687">
        <v>233</v>
      </c>
      <c r="U9" s="1685">
        <f t="shared" si="3"/>
        <v>0.2858439758075399</v>
      </c>
    </row>
    <row r="10" spans="1:21" s="16" customFormat="1" ht="30.75" customHeight="1">
      <c r="A10" s="244" t="s">
        <v>973</v>
      </c>
      <c r="B10" s="245">
        <v>99865</v>
      </c>
      <c r="C10" s="246">
        <v>3133</v>
      </c>
      <c r="D10" s="247">
        <f>SUM(C10/B10*100)</f>
        <v>3.1372352676112754</v>
      </c>
      <c r="E10" s="246">
        <v>17268</v>
      </c>
      <c r="F10" s="248">
        <f>SUM(E10/B10*100)</f>
        <v>17.291343313473188</v>
      </c>
      <c r="G10" s="246">
        <v>69190</v>
      </c>
      <c r="H10" s="247">
        <f>SUM(G10/B10*100)</f>
        <v>69.283532769238477</v>
      </c>
      <c r="I10" s="249">
        <v>10274</v>
      </c>
      <c r="J10" s="250">
        <f>SUM(I10/B10*100)</f>
        <v>10.287888649677065</v>
      </c>
      <c r="L10" s="1688" t="s">
        <v>2327</v>
      </c>
      <c r="M10" s="1683">
        <v>70194</v>
      </c>
      <c r="N10" s="1683">
        <v>12124</v>
      </c>
      <c r="O10" s="1685">
        <f t="shared" si="0"/>
        <v>17.272131521212639</v>
      </c>
      <c r="P10" s="1686">
        <v>16275</v>
      </c>
      <c r="Q10" s="1685">
        <f t="shared" si="1"/>
        <v>23.185742371142833</v>
      </c>
      <c r="R10" s="1686">
        <v>41679</v>
      </c>
      <c r="S10" s="1685">
        <f t="shared" si="2"/>
        <v>59.376869817933155</v>
      </c>
      <c r="T10" s="1687">
        <v>116</v>
      </c>
      <c r="U10" s="1685">
        <f t="shared" si="3"/>
        <v>0.16525628971137135</v>
      </c>
    </row>
    <row r="11" spans="1:21" s="16" customFormat="1" ht="30.75" customHeight="1">
      <c r="A11" s="1760" t="s">
        <v>341</v>
      </c>
      <c r="B11" s="1761">
        <v>104770</v>
      </c>
      <c r="C11" s="1762">
        <v>3122</v>
      </c>
      <c r="D11" s="247">
        <f>SUM(C11/B11*100)</f>
        <v>2.9798606471318125</v>
      </c>
      <c r="E11" s="1762">
        <v>20412</v>
      </c>
      <c r="F11" s="1763">
        <v>19.482676338646559</v>
      </c>
      <c r="G11" s="1762">
        <v>74784</v>
      </c>
      <c r="H11" s="1764">
        <v>71.379211606375875</v>
      </c>
      <c r="I11" s="1765">
        <v>6452</v>
      </c>
      <c r="J11" s="1766">
        <v>6.1582514078457571</v>
      </c>
      <c r="L11" s="1688" t="s">
        <v>2328</v>
      </c>
      <c r="M11" s="1683">
        <v>60648</v>
      </c>
      <c r="N11" s="1683">
        <v>15862</v>
      </c>
      <c r="O11" s="1685">
        <f t="shared" si="0"/>
        <v>26.154201292705448</v>
      </c>
      <c r="P11" s="1686">
        <v>13149</v>
      </c>
      <c r="Q11" s="1685">
        <f t="shared" si="1"/>
        <v>21.680846853977048</v>
      </c>
      <c r="R11" s="1686">
        <v>31566</v>
      </c>
      <c r="S11" s="1685">
        <f t="shared" si="2"/>
        <v>52.047882865057382</v>
      </c>
      <c r="T11" s="1687">
        <v>71</v>
      </c>
      <c r="U11" s="1685">
        <f t="shared" si="3"/>
        <v>0.11706898826012399</v>
      </c>
    </row>
    <row r="12" spans="1:21" ht="30.75" customHeight="1">
      <c r="A12" s="251" t="s">
        <v>1260</v>
      </c>
      <c r="B12" s="252">
        <f>C12+E12+G12+I12</f>
        <v>114767</v>
      </c>
      <c r="C12" s="253">
        <v>2807</v>
      </c>
      <c r="D12" s="254">
        <f>SUM(C12/B12*100)</f>
        <v>2.4458250193871058</v>
      </c>
      <c r="E12" s="253">
        <v>21400</v>
      </c>
      <c r="F12" s="255">
        <f>SUM(E12/B12*100)</f>
        <v>18.646475032021399</v>
      </c>
      <c r="G12" s="253">
        <v>86814</v>
      </c>
      <c r="H12" s="254">
        <f>SUM(G12/B12*100)</f>
        <v>75.643695487378778</v>
      </c>
      <c r="I12" s="256">
        <v>3746</v>
      </c>
      <c r="J12" s="257">
        <f>SUM(I12/B12*100)</f>
        <v>3.2640044612127181</v>
      </c>
    </row>
    <row r="13" spans="1:21">
      <c r="A13" s="5"/>
      <c r="B13" s="258"/>
      <c r="J13" s="259" t="s">
        <v>974</v>
      </c>
    </row>
    <row r="32" ht="18" customHeight="1"/>
    <row r="33" spans="1:10" ht="18" customHeight="1"/>
    <row r="34" spans="1:10" ht="18" customHeight="1"/>
    <row r="35" spans="1:10" ht="18" customHeight="1"/>
    <row r="36" spans="1:10" ht="18" customHeight="1"/>
    <row r="37" spans="1:10" ht="18" customHeight="1"/>
    <row r="38" spans="1:10" ht="18" customHeight="1"/>
    <row r="39" spans="1:10" ht="18" customHeight="1"/>
    <row r="44" spans="1:10">
      <c r="A44" s="2204" t="s">
        <v>975</v>
      </c>
      <c r="B44" s="2204"/>
      <c r="C44" s="2204"/>
      <c r="D44" s="2204"/>
      <c r="E44" s="2204"/>
      <c r="F44" s="2204"/>
      <c r="G44" s="2204"/>
      <c r="H44" s="2204"/>
      <c r="I44" s="2204"/>
      <c r="J44" s="2204"/>
    </row>
    <row r="45" spans="1:10" ht="26.25" customHeight="1">
      <c r="A45" s="2204" t="s">
        <v>975</v>
      </c>
      <c r="B45" s="2204"/>
      <c r="C45" s="2204"/>
      <c r="D45" s="2204"/>
      <c r="E45" s="2204"/>
      <c r="F45" s="2204"/>
      <c r="G45" s="2204"/>
      <c r="H45" s="2204"/>
      <c r="I45" s="2204"/>
      <c r="J45" s="2204"/>
    </row>
    <row r="46" spans="1:10" ht="26.25" customHeight="1">
      <c r="C46" s="16"/>
    </row>
    <row r="47" spans="1:10" ht="26.25" customHeight="1">
      <c r="B47" s="260"/>
      <c r="C47" s="261"/>
      <c r="D47" s="262"/>
      <c r="E47" s="262"/>
      <c r="F47" s="262"/>
      <c r="G47" s="262"/>
      <c r="H47" s="262"/>
      <c r="I47" s="262"/>
    </row>
    <row r="48" spans="1:10" ht="26.25" customHeight="1">
      <c r="B48" s="262"/>
      <c r="C48" s="2205"/>
      <c r="D48" s="2205"/>
      <c r="E48" s="2205"/>
      <c r="F48" s="2205"/>
      <c r="G48" s="2205"/>
      <c r="H48" s="2205"/>
      <c r="I48" s="2205"/>
    </row>
    <row r="49" spans="2:9" ht="26.25" customHeight="1">
      <c r="B49" s="262"/>
      <c r="C49" s="262"/>
      <c r="D49" s="262"/>
      <c r="E49" s="262"/>
      <c r="F49" s="262"/>
      <c r="G49" s="262"/>
      <c r="H49" s="262"/>
      <c r="I49" s="262"/>
    </row>
    <row r="50" spans="2:9" ht="26.25" customHeight="1">
      <c r="B50" s="262"/>
      <c r="C50" s="262"/>
      <c r="D50" s="262"/>
      <c r="E50" s="262"/>
      <c r="F50" s="262"/>
      <c r="G50" s="262"/>
      <c r="H50" s="262"/>
      <c r="I50" s="262"/>
    </row>
    <row r="51" spans="2:9" ht="26.25" customHeight="1">
      <c r="B51" s="262"/>
      <c r="C51" s="262"/>
      <c r="D51" s="262"/>
      <c r="E51" s="262"/>
      <c r="F51" s="262"/>
      <c r="G51" s="262"/>
      <c r="H51" s="262"/>
      <c r="I51" s="262"/>
    </row>
    <row r="52" spans="2:9" ht="26.25" customHeight="1">
      <c r="B52" s="262"/>
      <c r="C52" s="2205"/>
      <c r="D52" s="2205"/>
      <c r="E52" s="2205"/>
      <c r="F52" s="2205"/>
      <c r="G52" s="2205"/>
      <c r="H52" s="2205"/>
      <c r="I52" s="2205"/>
    </row>
    <row r="53" spans="2:9" ht="26.25" customHeight="1">
      <c r="B53" s="262"/>
      <c r="C53" s="260"/>
      <c r="D53" s="260"/>
      <c r="E53" s="260"/>
      <c r="F53" s="260"/>
      <c r="G53" s="260"/>
      <c r="H53" s="260"/>
      <c r="I53" s="260"/>
    </row>
    <row r="54" spans="2:9" ht="26.25" customHeight="1">
      <c r="B54" s="262"/>
      <c r="C54" s="262"/>
      <c r="D54" s="262"/>
      <c r="E54" s="262"/>
      <c r="F54" s="262"/>
      <c r="G54" s="262"/>
      <c r="H54" s="262"/>
      <c r="I54" s="262"/>
    </row>
    <row r="55" spans="2:9" ht="26.25" customHeight="1">
      <c r="B55" s="262"/>
      <c r="C55" s="262"/>
      <c r="D55" s="262"/>
      <c r="E55" s="262"/>
      <c r="F55" s="262"/>
      <c r="G55" s="262"/>
      <c r="H55" s="262"/>
      <c r="I55" s="262"/>
    </row>
    <row r="56" spans="2:9" ht="26.25" customHeight="1">
      <c r="B56" s="262"/>
      <c r="C56" s="260"/>
      <c r="D56" s="260"/>
      <c r="E56" s="260"/>
      <c r="F56" s="260"/>
      <c r="G56" s="260"/>
      <c r="H56" s="260"/>
      <c r="I56" s="260"/>
    </row>
    <row r="57" spans="2:9" ht="26.25" customHeight="1">
      <c r="B57" s="262"/>
      <c r="C57" s="262"/>
      <c r="D57" s="262"/>
      <c r="E57" s="262"/>
      <c r="F57" s="262"/>
      <c r="G57" s="262"/>
      <c r="H57" s="262"/>
      <c r="I57" s="262"/>
    </row>
  </sheetData>
  <mergeCells count="10">
    <mergeCell ref="A45:J45"/>
    <mergeCell ref="C48:I48"/>
    <mergeCell ref="C52:I52"/>
    <mergeCell ref="G1:J1"/>
    <mergeCell ref="A2:A3"/>
    <mergeCell ref="B2:B3"/>
    <mergeCell ref="C2:D2"/>
    <mergeCell ref="E2:F2"/>
    <mergeCell ref="I2:J2"/>
    <mergeCell ref="A44:J44"/>
  </mergeCells>
  <phoneticPr fontId="8"/>
  <printOptions horizontalCentered="1"/>
  <pageMargins left="0.98425196850393704" right="1.1023622047244095" top="1.1811023622047245" bottom="1.1811023622047245" header="0.51181102362204722" footer="0.51181102362204722"/>
  <pageSetup paperSize="9" scale="86" fitToHeight="0" orientation="portrait" r:id="rId1"/>
  <headerFooter alignWithMargins="0"/>
  <rowBreaks count="1" manualBreakCount="1">
    <brk id="47" max="9"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09701-BF1E-496F-AE1D-06ABB04B7E1E}">
  <sheetPr>
    <pageSetUpPr fitToPage="1"/>
  </sheetPr>
  <dimension ref="A1:K72"/>
  <sheetViews>
    <sheetView view="pageBreakPreview" zoomScale="106" zoomScaleNormal="100" zoomScaleSheetLayoutView="106" workbookViewId="0">
      <selection activeCell="I10" sqref="I10"/>
    </sheetView>
  </sheetViews>
  <sheetFormatPr defaultRowHeight="13.5"/>
  <cols>
    <col min="1" max="1" width="29.125" style="264" customWidth="1"/>
    <col min="2" max="10" width="7.625" style="264" customWidth="1"/>
    <col min="11" max="11" width="7.375" style="264" customWidth="1"/>
    <col min="12" max="16384" width="9" style="264"/>
  </cols>
  <sheetData>
    <row r="1" spans="1:11" ht="18.75">
      <c r="A1" s="263" t="s">
        <v>976</v>
      </c>
    </row>
    <row r="2" spans="1:11" ht="19.5" customHeight="1">
      <c r="A2" s="265" t="s">
        <v>977</v>
      </c>
      <c r="B2" s="2214" t="s">
        <v>978</v>
      </c>
      <c r="C2" s="2214"/>
      <c r="D2" s="2214"/>
      <c r="E2" s="2214"/>
      <c r="F2" s="2214"/>
      <c r="G2" s="2214"/>
      <c r="H2" s="2214"/>
      <c r="I2" s="2214"/>
      <c r="J2" s="2214"/>
      <c r="K2" s="2214"/>
    </row>
    <row r="3" spans="1:11" ht="16.5" customHeight="1">
      <c r="A3" s="265" t="s">
        <v>979</v>
      </c>
      <c r="B3" s="266" t="s">
        <v>980</v>
      </c>
      <c r="C3" s="267" t="s">
        <v>981</v>
      </c>
      <c r="D3" s="268" t="s">
        <v>982</v>
      </c>
      <c r="E3" s="268" t="s">
        <v>983</v>
      </c>
      <c r="F3" s="268" t="s">
        <v>984</v>
      </c>
      <c r="G3" s="268" t="s">
        <v>985</v>
      </c>
      <c r="H3" s="268" t="s">
        <v>986</v>
      </c>
      <c r="I3" s="268" t="s">
        <v>987</v>
      </c>
      <c r="J3" s="268" t="s">
        <v>988</v>
      </c>
      <c r="K3" s="269" t="s">
        <v>989</v>
      </c>
    </row>
    <row r="4" spans="1:11" ht="18" customHeight="1">
      <c r="A4" s="270" t="s">
        <v>990</v>
      </c>
      <c r="B4" s="271">
        <v>9</v>
      </c>
      <c r="C4" s="272">
        <v>20</v>
      </c>
      <c r="D4" s="272">
        <v>21</v>
      </c>
      <c r="E4" s="272">
        <v>36</v>
      </c>
      <c r="F4" s="273">
        <v>29</v>
      </c>
      <c r="G4" s="274">
        <v>30</v>
      </c>
      <c r="H4" s="275">
        <v>59</v>
      </c>
      <c r="I4" s="275">
        <v>52</v>
      </c>
      <c r="J4" s="275">
        <v>56</v>
      </c>
      <c r="K4" s="276">
        <v>57</v>
      </c>
    </row>
    <row r="5" spans="1:11" ht="18" customHeight="1">
      <c r="A5" s="270" t="s">
        <v>991</v>
      </c>
      <c r="B5" s="271">
        <v>1</v>
      </c>
      <c r="C5" s="272">
        <v>5</v>
      </c>
      <c r="D5" s="272">
        <v>3</v>
      </c>
      <c r="E5" s="272">
        <v>2</v>
      </c>
      <c r="F5" s="273">
        <v>2</v>
      </c>
      <c r="G5" s="274">
        <v>1</v>
      </c>
      <c r="H5" s="275">
        <v>6</v>
      </c>
      <c r="I5" s="275">
        <v>4</v>
      </c>
      <c r="J5" s="275">
        <v>4</v>
      </c>
      <c r="K5" s="276">
        <v>3</v>
      </c>
    </row>
    <row r="6" spans="1:11" ht="18" customHeight="1">
      <c r="A6" s="270" t="s">
        <v>992</v>
      </c>
      <c r="B6" s="271">
        <v>1002</v>
      </c>
      <c r="C6" s="272">
        <v>1193</v>
      </c>
      <c r="D6" s="272">
        <v>1117</v>
      </c>
      <c r="E6" s="272">
        <v>1075</v>
      </c>
      <c r="F6" s="273">
        <v>1021</v>
      </c>
      <c r="G6" s="274">
        <v>986</v>
      </c>
      <c r="H6" s="275">
        <v>1050</v>
      </c>
      <c r="I6" s="275">
        <v>992</v>
      </c>
      <c r="J6" s="275">
        <v>985</v>
      </c>
      <c r="K6" s="276">
        <v>966</v>
      </c>
    </row>
    <row r="7" spans="1:11" ht="18" customHeight="1">
      <c r="A7" s="270" t="s">
        <v>993</v>
      </c>
      <c r="B7" s="271">
        <v>483</v>
      </c>
      <c r="C7" s="272">
        <v>487</v>
      </c>
      <c r="D7" s="272">
        <v>427</v>
      </c>
      <c r="E7" s="272">
        <v>398</v>
      </c>
      <c r="F7" s="273">
        <v>366</v>
      </c>
      <c r="G7" s="274">
        <v>358</v>
      </c>
      <c r="H7" s="275">
        <v>371</v>
      </c>
      <c r="I7" s="275">
        <v>353</v>
      </c>
      <c r="J7" s="275">
        <v>340</v>
      </c>
      <c r="K7" s="276">
        <v>323</v>
      </c>
    </row>
    <row r="8" spans="1:11" ht="18" customHeight="1">
      <c r="A8" s="270" t="s">
        <v>994</v>
      </c>
      <c r="B8" s="271">
        <v>2</v>
      </c>
      <c r="C8" s="272">
        <v>3</v>
      </c>
      <c r="D8" s="272">
        <v>4</v>
      </c>
      <c r="E8" s="272">
        <v>2</v>
      </c>
      <c r="F8" s="273">
        <v>2</v>
      </c>
      <c r="G8" s="274">
        <v>2</v>
      </c>
      <c r="H8" s="275">
        <v>3</v>
      </c>
      <c r="I8" s="275">
        <v>2</v>
      </c>
      <c r="J8" s="275">
        <v>1</v>
      </c>
      <c r="K8" s="276">
        <v>2</v>
      </c>
    </row>
    <row r="9" spans="1:11" ht="18" customHeight="1">
      <c r="A9" s="270" t="s">
        <v>995</v>
      </c>
      <c r="B9" s="271">
        <v>100</v>
      </c>
      <c r="C9" s="272">
        <v>129</v>
      </c>
      <c r="D9" s="272">
        <v>132</v>
      </c>
      <c r="E9" s="272">
        <v>138</v>
      </c>
      <c r="F9" s="277" t="s">
        <v>954</v>
      </c>
      <c r="G9" s="278" t="s">
        <v>954</v>
      </c>
      <c r="H9" s="278" t="s">
        <v>954</v>
      </c>
      <c r="I9" s="279" t="s">
        <v>954</v>
      </c>
      <c r="J9" s="279" t="s">
        <v>954</v>
      </c>
      <c r="K9" s="280" t="s">
        <v>946</v>
      </c>
    </row>
    <row r="10" spans="1:11" ht="18" customHeight="1">
      <c r="A10" s="270" t="s">
        <v>996</v>
      </c>
      <c r="B10" s="281" t="s">
        <v>954</v>
      </c>
      <c r="C10" s="278" t="s">
        <v>954</v>
      </c>
      <c r="D10" s="278" t="s">
        <v>954</v>
      </c>
      <c r="E10" s="278" t="s">
        <v>954</v>
      </c>
      <c r="F10" s="279">
        <v>80</v>
      </c>
      <c r="G10" s="274">
        <v>94</v>
      </c>
      <c r="H10" s="275">
        <v>145</v>
      </c>
      <c r="I10" s="275">
        <v>118</v>
      </c>
      <c r="J10" s="275">
        <v>129</v>
      </c>
      <c r="K10" s="282">
        <v>120</v>
      </c>
    </row>
    <row r="11" spans="1:11" ht="18" customHeight="1">
      <c r="A11" s="270" t="s">
        <v>997</v>
      </c>
      <c r="B11" s="281" t="s">
        <v>954</v>
      </c>
      <c r="C11" s="278" t="s">
        <v>954</v>
      </c>
      <c r="D11" s="278" t="s">
        <v>954</v>
      </c>
      <c r="E11" s="278" t="s">
        <v>954</v>
      </c>
      <c r="F11" s="279">
        <v>77</v>
      </c>
      <c r="G11" s="274">
        <v>88</v>
      </c>
      <c r="H11" s="275" t="s">
        <v>954</v>
      </c>
      <c r="I11" s="283" t="s">
        <v>954</v>
      </c>
      <c r="J11" s="279" t="s">
        <v>954</v>
      </c>
      <c r="K11" s="278" t="s">
        <v>946</v>
      </c>
    </row>
    <row r="12" spans="1:11" ht="18" customHeight="1">
      <c r="A12" s="270" t="s">
        <v>998</v>
      </c>
      <c r="B12" s="281" t="s">
        <v>954</v>
      </c>
      <c r="C12" s="278" t="s">
        <v>954</v>
      </c>
      <c r="D12" s="278" t="s">
        <v>954</v>
      </c>
      <c r="E12" s="278" t="s">
        <v>954</v>
      </c>
      <c r="F12" s="279" t="s">
        <v>954</v>
      </c>
      <c r="G12" s="278" t="s">
        <v>954</v>
      </c>
      <c r="H12" s="279">
        <v>133</v>
      </c>
      <c r="I12" s="275">
        <v>126</v>
      </c>
      <c r="J12" s="275">
        <v>139</v>
      </c>
      <c r="K12" s="282">
        <v>136</v>
      </c>
    </row>
    <row r="13" spans="1:11" ht="18" customHeight="1">
      <c r="A13" s="270" t="s">
        <v>999</v>
      </c>
      <c r="B13" s="271">
        <v>2771</v>
      </c>
      <c r="C13" s="272">
        <v>2978</v>
      </c>
      <c r="D13" s="272">
        <v>2851</v>
      </c>
      <c r="E13" s="272">
        <v>2813</v>
      </c>
      <c r="F13" s="273">
        <v>1936</v>
      </c>
      <c r="G13" s="274">
        <v>2030</v>
      </c>
      <c r="H13" s="275">
        <v>2222</v>
      </c>
      <c r="I13" s="275">
        <v>2062</v>
      </c>
      <c r="J13" s="275">
        <v>2251</v>
      </c>
      <c r="K13" s="276">
        <v>2134</v>
      </c>
    </row>
    <row r="14" spans="1:11" ht="18" customHeight="1">
      <c r="A14" s="270" t="s">
        <v>1000</v>
      </c>
      <c r="B14" s="271">
        <v>63</v>
      </c>
      <c r="C14" s="272">
        <v>84</v>
      </c>
      <c r="D14" s="272">
        <v>87</v>
      </c>
      <c r="E14" s="272">
        <v>90</v>
      </c>
      <c r="F14" s="273">
        <v>82</v>
      </c>
      <c r="G14" s="274">
        <v>84</v>
      </c>
      <c r="H14" s="275">
        <v>101</v>
      </c>
      <c r="I14" s="275">
        <v>116</v>
      </c>
      <c r="J14" s="275">
        <v>120</v>
      </c>
      <c r="K14" s="276">
        <v>123</v>
      </c>
    </row>
    <row r="15" spans="1:11" ht="18" customHeight="1">
      <c r="A15" s="270" t="s">
        <v>1001</v>
      </c>
      <c r="B15" s="271">
        <v>177</v>
      </c>
      <c r="C15" s="272">
        <v>265</v>
      </c>
      <c r="D15" s="272">
        <v>253</v>
      </c>
      <c r="E15" s="272">
        <v>255</v>
      </c>
      <c r="F15" s="273">
        <v>247</v>
      </c>
      <c r="G15" s="274">
        <v>271</v>
      </c>
      <c r="H15" s="275" t="s">
        <v>954</v>
      </c>
      <c r="I15" s="279" t="s">
        <v>954</v>
      </c>
      <c r="J15" s="279" t="s">
        <v>954</v>
      </c>
      <c r="K15" s="278" t="s">
        <v>946</v>
      </c>
    </row>
    <row r="16" spans="1:11" ht="18" customHeight="1">
      <c r="A16" s="270" t="s">
        <v>1002</v>
      </c>
      <c r="B16" s="281" t="s">
        <v>954</v>
      </c>
      <c r="C16" s="278" t="s">
        <v>954</v>
      </c>
      <c r="D16" s="278" t="s">
        <v>954</v>
      </c>
      <c r="E16" s="278" t="s">
        <v>954</v>
      </c>
      <c r="F16" s="279" t="s">
        <v>954</v>
      </c>
      <c r="G16" s="278" t="s">
        <v>954</v>
      </c>
      <c r="H16" s="279">
        <v>456</v>
      </c>
      <c r="I16" s="275">
        <v>450</v>
      </c>
      <c r="J16" s="275">
        <v>458</v>
      </c>
      <c r="K16" s="276">
        <v>446</v>
      </c>
    </row>
    <row r="17" spans="1:11" ht="18" customHeight="1">
      <c r="A17" s="270" t="s">
        <v>1003</v>
      </c>
      <c r="B17" s="271">
        <v>1399</v>
      </c>
      <c r="C17" s="272">
        <v>1739</v>
      </c>
      <c r="D17" s="272">
        <v>1771</v>
      </c>
      <c r="E17" s="272">
        <v>1842</v>
      </c>
      <c r="F17" s="277" t="s">
        <v>954</v>
      </c>
      <c r="G17" s="278" t="s">
        <v>954</v>
      </c>
      <c r="H17" s="278" t="s">
        <v>954</v>
      </c>
      <c r="I17" s="279" t="s">
        <v>954</v>
      </c>
      <c r="J17" s="279" t="s">
        <v>954</v>
      </c>
      <c r="K17" s="278" t="s">
        <v>946</v>
      </c>
    </row>
    <row r="18" spans="1:11" ht="18" customHeight="1">
      <c r="A18" s="270" t="s">
        <v>1004</v>
      </c>
      <c r="B18" s="281" t="s">
        <v>954</v>
      </c>
      <c r="C18" s="278" t="s">
        <v>954</v>
      </c>
      <c r="D18" s="278" t="s">
        <v>954</v>
      </c>
      <c r="E18" s="278" t="s">
        <v>954</v>
      </c>
      <c r="F18" s="279" t="s">
        <v>954</v>
      </c>
      <c r="G18" s="278" t="s">
        <v>954</v>
      </c>
      <c r="H18" s="279">
        <v>388</v>
      </c>
      <c r="I18" s="279">
        <v>355</v>
      </c>
      <c r="J18" s="279">
        <v>413</v>
      </c>
      <c r="K18" s="276">
        <v>409</v>
      </c>
    </row>
    <row r="19" spans="1:11" ht="18" customHeight="1">
      <c r="A19" s="270" t="s">
        <v>1005</v>
      </c>
      <c r="B19" s="281" t="s">
        <v>954</v>
      </c>
      <c r="C19" s="278" t="s">
        <v>954</v>
      </c>
      <c r="D19" s="278" t="s">
        <v>954</v>
      </c>
      <c r="E19" s="278" t="s">
        <v>954</v>
      </c>
      <c r="F19" s="278">
        <v>865</v>
      </c>
      <c r="G19" s="274">
        <v>911</v>
      </c>
      <c r="H19" s="275" t="s">
        <v>954</v>
      </c>
      <c r="I19" s="279" t="s">
        <v>954</v>
      </c>
      <c r="J19" s="279" t="s">
        <v>954</v>
      </c>
      <c r="K19" s="278" t="s">
        <v>946</v>
      </c>
    </row>
    <row r="20" spans="1:11" ht="18" customHeight="1">
      <c r="A20" s="270" t="s">
        <v>1006</v>
      </c>
      <c r="B20" s="281" t="s">
        <v>954</v>
      </c>
      <c r="C20" s="278" t="s">
        <v>954</v>
      </c>
      <c r="D20" s="278" t="s">
        <v>954</v>
      </c>
      <c r="E20" s="278" t="s">
        <v>954</v>
      </c>
      <c r="F20" s="279" t="s">
        <v>954</v>
      </c>
      <c r="G20" s="278" t="s">
        <v>954</v>
      </c>
      <c r="H20" s="279">
        <v>911</v>
      </c>
      <c r="I20" s="275">
        <v>856</v>
      </c>
      <c r="J20" s="275">
        <v>926</v>
      </c>
      <c r="K20" s="279">
        <v>933</v>
      </c>
    </row>
    <row r="21" spans="1:11" ht="18" customHeight="1">
      <c r="A21" s="270" t="s">
        <v>1007</v>
      </c>
      <c r="B21" s="281" t="s">
        <v>954</v>
      </c>
      <c r="C21" s="278" t="s">
        <v>954</v>
      </c>
      <c r="D21" s="278" t="s">
        <v>954</v>
      </c>
      <c r="E21" s="278" t="s">
        <v>954</v>
      </c>
      <c r="F21" s="279" t="s">
        <v>954</v>
      </c>
      <c r="G21" s="278" t="s">
        <v>954</v>
      </c>
      <c r="H21" s="279">
        <v>696</v>
      </c>
      <c r="I21" s="275">
        <v>666</v>
      </c>
      <c r="J21" s="275">
        <v>714</v>
      </c>
      <c r="K21" s="279">
        <v>686</v>
      </c>
    </row>
    <row r="22" spans="1:11" ht="18" customHeight="1">
      <c r="A22" s="270" t="s">
        <v>1008</v>
      </c>
      <c r="B22" s="281" t="s">
        <v>954</v>
      </c>
      <c r="C22" s="278" t="s">
        <v>954</v>
      </c>
      <c r="D22" s="278" t="s">
        <v>954</v>
      </c>
      <c r="E22" s="278" t="s">
        <v>954</v>
      </c>
      <c r="F22" s="278">
        <v>140</v>
      </c>
      <c r="G22" s="274">
        <v>170</v>
      </c>
      <c r="H22" s="275">
        <v>183</v>
      </c>
      <c r="I22" s="275">
        <v>192</v>
      </c>
      <c r="J22" s="275">
        <v>223</v>
      </c>
      <c r="K22" s="284">
        <v>232</v>
      </c>
    </row>
    <row r="23" spans="1:11" ht="18" customHeight="1">
      <c r="A23" s="270" t="s">
        <v>1009</v>
      </c>
      <c r="B23" s="281" t="s">
        <v>954</v>
      </c>
      <c r="C23" s="278" t="s">
        <v>954</v>
      </c>
      <c r="D23" s="278" t="s">
        <v>954</v>
      </c>
      <c r="E23" s="278" t="s">
        <v>954</v>
      </c>
      <c r="F23" s="278">
        <v>289</v>
      </c>
      <c r="G23" s="274">
        <v>333</v>
      </c>
      <c r="H23" s="275">
        <v>400</v>
      </c>
      <c r="I23" s="275">
        <v>409</v>
      </c>
      <c r="J23" s="275">
        <v>460</v>
      </c>
      <c r="K23" s="284">
        <v>489</v>
      </c>
    </row>
    <row r="24" spans="1:11" ht="18" customHeight="1">
      <c r="A24" s="270" t="s">
        <v>1010</v>
      </c>
      <c r="B24" s="281" t="s">
        <v>954</v>
      </c>
      <c r="C24" s="278" t="s">
        <v>954</v>
      </c>
      <c r="D24" s="278" t="s">
        <v>954</v>
      </c>
      <c r="E24" s="278" t="s">
        <v>954</v>
      </c>
      <c r="F24" s="278">
        <v>27</v>
      </c>
      <c r="G24" s="274">
        <v>52</v>
      </c>
      <c r="H24" s="275">
        <v>46</v>
      </c>
      <c r="I24" s="275">
        <v>33</v>
      </c>
      <c r="J24" s="275">
        <v>38</v>
      </c>
      <c r="K24" s="284">
        <v>37</v>
      </c>
    </row>
    <row r="25" spans="1:11" ht="18" customHeight="1">
      <c r="A25" s="285" t="s">
        <v>1011</v>
      </c>
      <c r="B25" s="286" t="s">
        <v>954</v>
      </c>
      <c r="C25" s="287" t="s">
        <v>954</v>
      </c>
      <c r="D25" s="287" t="s">
        <v>954</v>
      </c>
      <c r="E25" s="287" t="s">
        <v>954</v>
      </c>
      <c r="F25" s="287">
        <v>1347</v>
      </c>
      <c r="G25" s="288">
        <v>1415</v>
      </c>
      <c r="H25" s="289">
        <v>525</v>
      </c>
      <c r="I25" s="289">
        <v>495</v>
      </c>
      <c r="J25" s="289">
        <v>557</v>
      </c>
      <c r="K25" s="290">
        <v>541</v>
      </c>
    </row>
    <row r="26" spans="1:11" ht="11.25" customHeight="1">
      <c r="A26" s="291"/>
      <c r="B26" s="292"/>
      <c r="C26" s="292"/>
      <c r="D26" s="292"/>
      <c r="E26" s="292"/>
      <c r="F26" s="292"/>
      <c r="G26" s="292"/>
      <c r="H26" s="292"/>
      <c r="I26" s="292"/>
      <c r="J26" s="292"/>
      <c r="K26" s="292"/>
    </row>
    <row r="27" spans="1:11">
      <c r="A27" s="293" t="s">
        <v>1012</v>
      </c>
      <c r="B27" s="292"/>
      <c r="C27" s="292"/>
      <c r="D27" s="292"/>
      <c r="E27" s="292"/>
      <c r="F27" s="292"/>
      <c r="G27" s="292"/>
      <c r="H27" s="292"/>
      <c r="I27" s="292"/>
      <c r="J27" s="292"/>
      <c r="K27" s="292"/>
    </row>
    <row r="28" spans="1:11" ht="16.5" customHeight="1">
      <c r="A28" s="294" t="s">
        <v>979</v>
      </c>
      <c r="B28" s="295" t="s">
        <v>980</v>
      </c>
      <c r="C28" s="296" t="s">
        <v>1013</v>
      </c>
      <c r="D28" s="296" t="s">
        <v>982</v>
      </c>
      <c r="E28" s="296" t="s">
        <v>983</v>
      </c>
      <c r="F28" s="296" t="s">
        <v>984</v>
      </c>
      <c r="G28" s="296" t="s">
        <v>985</v>
      </c>
      <c r="H28" s="296" t="s">
        <v>986</v>
      </c>
      <c r="I28" s="296" t="s">
        <v>987</v>
      </c>
      <c r="J28" s="268" t="s">
        <v>988</v>
      </c>
      <c r="K28" s="269" t="s">
        <v>989</v>
      </c>
    </row>
    <row r="29" spans="1:11" ht="18" customHeight="1">
      <c r="A29" s="270" t="s">
        <v>990</v>
      </c>
      <c r="B29" s="281">
        <v>2</v>
      </c>
      <c r="C29" s="278">
        <v>2</v>
      </c>
      <c r="D29" s="278">
        <v>2</v>
      </c>
      <c r="E29" s="278">
        <v>4</v>
      </c>
      <c r="F29" s="292">
        <v>2</v>
      </c>
      <c r="G29" s="292">
        <v>1</v>
      </c>
      <c r="H29" s="297">
        <v>5</v>
      </c>
      <c r="I29" s="297">
        <v>5</v>
      </c>
      <c r="J29" s="297">
        <v>7</v>
      </c>
      <c r="K29" s="298">
        <v>4</v>
      </c>
    </row>
    <row r="30" spans="1:11" ht="18" customHeight="1">
      <c r="A30" s="270" t="s">
        <v>991</v>
      </c>
      <c r="B30" s="281">
        <v>0</v>
      </c>
      <c r="C30" s="278">
        <v>0</v>
      </c>
      <c r="D30" s="278">
        <v>0</v>
      </c>
      <c r="E30" s="278">
        <v>0</v>
      </c>
      <c r="F30" s="278">
        <v>0</v>
      </c>
      <c r="G30" s="299" t="s">
        <v>954</v>
      </c>
      <c r="H30" s="300">
        <v>0</v>
      </c>
      <c r="I30" s="300">
        <v>0</v>
      </c>
      <c r="J30" s="297">
        <v>0</v>
      </c>
      <c r="K30" s="298">
        <v>0</v>
      </c>
    </row>
    <row r="31" spans="1:11" ht="18" customHeight="1">
      <c r="A31" s="270" t="s">
        <v>992</v>
      </c>
      <c r="B31" s="281">
        <v>24</v>
      </c>
      <c r="C31" s="278">
        <v>21</v>
      </c>
      <c r="D31" s="278">
        <v>19</v>
      </c>
      <c r="E31" s="278">
        <v>19</v>
      </c>
      <c r="F31" s="278">
        <v>20</v>
      </c>
      <c r="G31" s="292">
        <v>17</v>
      </c>
      <c r="H31" s="297">
        <v>22</v>
      </c>
      <c r="I31" s="297">
        <v>20</v>
      </c>
      <c r="J31" s="297">
        <v>18</v>
      </c>
      <c r="K31" s="298">
        <v>24</v>
      </c>
    </row>
    <row r="32" spans="1:11" ht="18" customHeight="1">
      <c r="A32" s="270" t="s">
        <v>993</v>
      </c>
      <c r="B32" s="281">
        <v>61</v>
      </c>
      <c r="C32" s="278">
        <v>65</v>
      </c>
      <c r="D32" s="278">
        <v>56</v>
      </c>
      <c r="E32" s="278">
        <v>58</v>
      </c>
      <c r="F32" s="278">
        <v>63</v>
      </c>
      <c r="G32" s="292">
        <v>60</v>
      </c>
      <c r="H32" s="297">
        <v>64</v>
      </c>
      <c r="I32" s="297">
        <v>67</v>
      </c>
      <c r="J32" s="297">
        <v>70</v>
      </c>
      <c r="K32" s="298">
        <v>62</v>
      </c>
    </row>
    <row r="33" spans="1:11" ht="18" customHeight="1">
      <c r="A33" s="270" t="s">
        <v>994</v>
      </c>
      <c r="B33" s="281">
        <v>1</v>
      </c>
      <c r="C33" s="278">
        <v>1</v>
      </c>
      <c r="D33" s="278">
        <v>1</v>
      </c>
      <c r="E33" s="278">
        <v>1</v>
      </c>
      <c r="F33" s="278">
        <v>1</v>
      </c>
      <c r="G33" s="292">
        <v>1</v>
      </c>
      <c r="H33" s="297">
        <v>1</v>
      </c>
      <c r="I33" s="297">
        <v>0</v>
      </c>
      <c r="J33" s="297">
        <v>0</v>
      </c>
      <c r="K33" s="298">
        <v>0</v>
      </c>
    </row>
    <row r="34" spans="1:11" ht="18" customHeight="1">
      <c r="A34" s="270" t="s">
        <v>995</v>
      </c>
      <c r="B34" s="281">
        <v>13</v>
      </c>
      <c r="C34" s="278">
        <v>19</v>
      </c>
      <c r="D34" s="278">
        <v>19</v>
      </c>
      <c r="E34" s="278">
        <v>29</v>
      </c>
      <c r="F34" s="278" t="s">
        <v>954</v>
      </c>
      <c r="G34" s="278" t="s">
        <v>954</v>
      </c>
      <c r="H34" s="278" t="s">
        <v>954</v>
      </c>
      <c r="I34" s="279" t="s">
        <v>954</v>
      </c>
      <c r="J34" s="279" t="s">
        <v>954</v>
      </c>
      <c r="K34" s="301" t="s">
        <v>946</v>
      </c>
    </row>
    <row r="35" spans="1:11" ht="18" customHeight="1">
      <c r="A35" s="270" t="s">
        <v>996</v>
      </c>
      <c r="B35" s="281" t="s">
        <v>954</v>
      </c>
      <c r="C35" s="278" t="s">
        <v>954</v>
      </c>
      <c r="D35" s="278" t="s">
        <v>954</v>
      </c>
      <c r="E35" s="278" t="s">
        <v>954</v>
      </c>
      <c r="F35" s="278">
        <v>11</v>
      </c>
      <c r="G35" s="292">
        <v>7</v>
      </c>
      <c r="H35" s="297">
        <v>10</v>
      </c>
      <c r="I35" s="297">
        <v>11</v>
      </c>
      <c r="J35" s="297">
        <v>14</v>
      </c>
      <c r="K35" s="298">
        <v>14</v>
      </c>
    </row>
    <row r="36" spans="1:11" ht="18" customHeight="1">
      <c r="A36" s="270" t="s">
        <v>997</v>
      </c>
      <c r="B36" s="281" t="s">
        <v>954</v>
      </c>
      <c r="C36" s="278" t="s">
        <v>954</v>
      </c>
      <c r="D36" s="278" t="s">
        <v>954</v>
      </c>
      <c r="E36" s="278" t="s">
        <v>954</v>
      </c>
      <c r="F36" s="278">
        <v>21</v>
      </c>
      <c r="G36" s="292">
        <v>21</v>
      </c>
      <c r="H36" s="297" t="s">
        <v>954</v>
      </c>
      <c r="I36" s="301" t="s">
        <v>954</v>
      </c>
      <c r="J36" s="301" t="s">
        <v>954</v>
      </c>
      <c r="K36" s="301" t="s">
        <v>946</v>
      </c>
    </row>
    <row r="37" spans="1:11" ht="18" customHeight="1">
      <c r="A37" s="270" t="s">
        <v>998</v>
      </c>
      <c r="B37" s="281" t="s">
        <v>954</v>
      </c>
      <c r="C37" s="278" t="s">
        <v>954</v>
      </c>
      <c r="D37" s="278" t="s">
        <v>954</v>
      </c>
      <c r="E37" s="278" t="s">
        <v>954</v>
      </c>
      <c r="F37" s="278" t="s">
        <v>954</v>
      </c>
      <c r="G37" s="278" t="s">
        <v>954</v>
      </c>
      <c r="H37" s="278">
        <v>32</v>
      </c>
      <c r="I37" s="297">
        <v>24</v>
      </c>
      <c r="J37" s="297">
        <v>24</v>
      </c>
      <c r="K37" s="298">
        <v>31</v>
      </c>
    </row>
    <row r="38" spans="1:11" ht="18" customHeight="1">
      <c r="A38" s="270" t="s">
        <v>999</v>
      </c>
      <c r="B38" s="281">
        <v>77</v>
      </c>
      <c r="C38" s="278">
        <v>117</v>
      </c>
      <c r="D38" s="278">
        <v>120</v>
      </c>
      <c r="E38" s="278">
        <v>135</v>
      </c>
      <c r="F38" s="278">
        <v>88</v>
      </c>
      <c r="G38" s="292">
        <v>95</v>
      </c>
      <c r="H38" s="297">
        <v>95</v>
      </c>
      <c r="I38" s="297">
        <v>94</v>
      </c>
      <c r="J38" s="297">
        <v>111</v>
      </c>
      <c r="K38" s="301">
        <v>119</v>
      </c>
    </row>
    <row r="39" spans="1:11" ht="18" customHeight="1">
      <c r="A39" s="270" t="s">
        <v>1000</v>
      </c>
      <c r="B39" s="281">
        <v>8</v>
      </c>
      <c r="C39" s="278">
        <v>8</v>
      </c>
      <c r="D39" s="278">
        <v>8</v>
      </c>
      <c r="E39" s="278">
        <v>6</v>
      </c>
      <c r="F39" s="278">
        <v>7</v>
      </c>
      <c r="G39" s="292">
        <v>9</v>
      </c>
      <c r="H39" s="297">
        <v>9</v>
      </c>
      <c r="I39" s="297">
        <v>15</v>
      </c>
      <c r="J39" s="297">
        <v>16</v>
      </c>
      <c r="K39" s="298">
        <v>15</v>
      </c>
    </row>
    <row r="40" spans="1:11" ht="18" customHeight="1">
      <c r="A40" s="270" t="s">
        <v>1014</v>
      </c>
      <c r="B40" s="281">
        <v>5</v>
      </c>
      <c r="C40" s="278">
        <v>3</v>
      </c>
      <c r="D40" s="278">
        <v>3</v>
      </c>
      <c r="E40" s="278">
        <v>4</v>
      </c>
      <c r="F40" s="278">
        <v>6</v>
      </c>
      <c r="G40" s="292">
        <v>5</v>
      </c>
      <c r="H40" s="297" t="s">
        <v>954</v>
      </c>
      <c r="I40" s="279" t="s">
        <v>954</v>
      </c>
      <c r="J40" s="279" t="s">
        <v>954</v>
      </c>
      <c r="K40" s="278" t="s">
        <v>946</v>
      </c>
    </row>
    <row r="41" spans="1:11" ht="18" customHeight="1">
      <c r="A41" s="270" t="s">
        <v>1002</v>
      </c>
      <c r="B41" s="281" t="s">
        <v>954</v>
      </c>
      <c r="C41" s="278" t="s">
        <v>954</v>
      </c>
      <c r="D41" s="278" t="s">
        <v>954</v>
      </c>
      <c r="E41" s="278" t="s">
        <v>954</v>
      </c>
      <c r="F41" s="278" t="s">
        <v>954</v>
      </c>
      <c r="G41" s="278" t="s">
        <v>954</v>
      </c>
      <c r="H41" s="278">
        <v>7</v>
      </c>
      <c r="I41" s="297">
        <v>5</v>
      </c>
      <c r="J41" s="297">
        <v>8</v>
      </c>
      <c r="K41" s="298">
        <v>9</v>
      </c>
    </row>
    <row r="42" spans="1:11" ht="18" customHeight="1">
      <c r="A42" s="270" t="s">
        <v>1003</v>
      </c>
      <c r="B42" s="281">
        <v>118</v>
      </c>
      <c r="C42" s="278">
        <v>157</v>
      </c>
      <c r="D42" s="278">
        <v>157</v>
      </c>
      <c r="E42" s="278">
        <v>169</v>
      </c>
      <c r="F42" s="278" t="s">
        <v>954</v>
      </c>
      <c r="G42" s="278" t="s">
        <v>954</v>
      </c>
      <c r="H42" s="278" t="s">
        <v>954</v>
      </c>
      <c r="I42" s="279" t="s">
        <v>954</v>
      </c>
      <c r="J42" s="279" t="s">
        <v>954</v>
      </c>
      <c r="K42" s="278" t="s">
        <v>946</v>
      </c>
    </row>
    <row r="43" spans="1:11" ht="18" customHeight="1">
      <c r="A43" s="270" t="s">
        <v>1004</v>
      </c>
      <c r="B43" s="281" t="s">
        <v>954</v>
      </c>
      <c r="C43" s="278" t="s">
        <v>954</v>
      </c>
      <c r="D43" s="278" t="s">
        <v>954</v>
      </c>
      <c r="E43" s="278" t="s">
        <v>954</v>
      </c>
      <c r="F43" s="278" t="s">
        <v>954</v>
      </c>
      <c r="G43" s="278" t="s">
        <v>954</v>
      </c>
      <c r="H43" s="278">
        <v>87</v>
      </c>
      <c r="I43" s="279">
        <v>77</v>
      </c>
      <c r="J43" s="279">
        <v>90</v>
      </c>
      <c r="K43" s="278">
        <v>93</v>
      </c>
    </row>
    <row r="44" spans="1:11" ht="18" customHeight="1">
      <c r="A44" s="270" t="s">
        <v>1005</v>
      </c>
      <c r="B44" s="281" t="s">
        <v>954</v>
      </c>
      <c r="C44" s="278" t="s">
        <v>954</v>
      </c>
      <c r="D44" s="278" t="s">
        <v>954</v>
      </c>
      <c r="E44" s="278" t="s">
        <v>954</v>
      </c>
      <c r="F44" s="278">
        <v>52</v>
      </c>
      <c r="G44" s="292">
        <v>47</v>
      </c>
      <c r="H44" s="297" t="s">
        <v>954</v>
      </c>
      <c r="I44" s="279" t="s">
        <v>954</v>
      </c>
      <c r="J44" s="279" t="s">
        <v>954</v>
      </c>
      <c r="K44" s="278" t="s">
        <v>946</v>
      </c>
    </row>
    <row r="45" spans="1:11" ht="18" customHeight="1">
      <c r="A45" s="270" t="s">
        <v>1006</v>
      </c>
      <c r="B45" s="281" t="s">
        <v>954</v>
      </c>
      <c r="C45" s="278" t="s">
        <v>954</v>
      </c>
      <c r="D45" s="278" t="s">
        <v>954</v>
      </c>
      <c r="E45" s="278" t="s">
        <v>954</v>
      </c>
      <c r="F45" s="278" t="s">
        <v>954</v>
      </c>
      <c r="G45" s="278" t="s">
        <v>954</v>
      </c>
      <c r="H45" s="278">
        <v>73</v>
      </c>
      <c r="I45" s="279">
        <v>61</v>
      </c>
      <c r="J45" s="279">
        <v>61</v>
      </c>
      <c r="K45" s="279">
        <v>63</v>
      </c>
    </row>
    <row r="46" spans="1:11" ht="18" customHeight="1">
      <c r="A46" s="270" t="s">
        <v>1007</v>
      </c>
      <c r="B46" s="281" t="s">
        <v>954</v>
      </c>
      <c r="C46" s="278" t="s">
        <v>954</v>
      </c>
      <c r="D46" s="278" t="s">
        <v>954</v>
      </c>
      <c r="E46" s="278" t="s">
        <v>954</v>
      </c>
      <c r="F46" s="278" t="s">
        <v>954</v>
      </c>
      <c r="G46" s="278" t="s">
        <v>954</v>
      </c>
      <c r="H46" s="278">
        <v>30</v>
      </c>
      <c r="I46" s="279">
        <v>31</v>
      </c>
      <c r="J46" s="279">
        <v>22</v>
      </c>
      <c r="K46" s="278">
        <v>22</v>
      </c>
    </row>
    <row r="47" spans="1:11" ht="18" customHeight="1">
      <c r="A47" s="270" t="s">
        <v>1015</v>
      </c>
      <c r="B47" s="281" t="s">
        <v>954</v>
      </c>
      <c r="C47" s="278" t="s">
        <v>954</v>
      </c>
      <c r="D47" s="278" t="s">
        <v>954</v>
      </c>
      <c r="E47" s="278" t="s">
        <v>954</v>
      </c>
      <c r="F47" s="278">
        <v>16</v>
      </c>
      <c r="G47" s="292">
        <v>22</v>
      </c>
      <c r="H47" s="297">
        <v>20</v>
      </c>
      <c r="I47" s="297">
        <v>27</v>
      </c>
      <c r="J47" s="297">
        <v>27</v>
      </c>
      <c r="K47" s="278">
        <v>26</v>
      </c>
    </row>
    <row r="48" spans="1:11" ht="18" customHeight="1">
      <c r="A48" s="270" t="s">
        <v>1009</v>
      </c>
      <c r="B48" s="281" t="s">
        <v>954</v>
      </c>
      <c r="C48" s="278" t="s">
        <v>954</v>
      </c>
      <c r="D48" s="278" t="s">
        <v>954</v>
      </c>
      <c r="E48" s="278" t="s">
        <v>954</v>
      </c>
      <c r="F48" s="278">
        <v>33</v>
      </c>
      <c r="G48" s="292">
        <v>41</v>
      </c>
      <c r="H48" s="297">
        <v>49</v>
      </c>
      <c r="I48" s="297">
        <v>54</v>
      </c>
      <c r="J48" s="297">
        <v>72</v>
      </c>
      <c r="K48" s="278">
        <v>79</v>
      </c>
    </row>
    <row r="49" spans="1:11" ht="18" customHeight="1">
      <c r="A49" s="270" t="s">
        <v>1010</v>
      </c>
      <c r="B49" s="281" t="s">
        <v>954</v>
      </c>
      <c r="C49" s="278" t="s">
        <v>954</v>
      </c>
      <c r="D49" s="278" t="s">
        <v>954</v>
      </c>
      <c r="E49" s="278" t="s">
        <v>954</v>
      </c>
      <c r="F49" s="278">
        <v>2</v>
      </c>
      <c r="G49" s="292">
        <v>6</v>
      </c>
      <c r="H49" s="297">
        <v>3</v>
      </c>
      <c r="I49" s="297">
        <v>2</v>
      </c>
      <c r="J49" s="297">
        <v>2</v>
      </c>
      <c r="K49" s="278">
        <v>2</v>
      </c>
    </row>
    <row r="50" spans="1:11" ht="18" customHeight="1">
      <c r="A50" s="285" t="s">
        <v>1011</v>
      </c>
      <c r="B50" s="286" t="s">
        <v>954</v>
      </c>
      <c r="C50" s="287" t="s">
        <v>954</v>
      </c>
      <c r="D50" s="287" t="s">
        <v>954</v>
      </c>
      <c r="E50" s="287" t="s">
        <v>954</v>
      </c>
      <c r="F50" s="287">
        <v>112</v>
      </c>
      <c r="G50" s="302">
        <v>147</v>
      </c>
      <c r="H50" s="289">
        <v>78</v>
      </c>
      <c r="I50" s="289">
        <v>70</v>
      </c>
      <c r="J50" s="289">
        <v>74</v>
      </c>
      <c r="K50" s="290">
        <v>77</v>
      </c>
    </row>
    <row r="51" spans="1:11">
      <c r="A51" s="303"/>
      <c r="C51" s="304" t="s">
        <v>1016</v>
      </c>
      <c r="D51" s="305"/>
      <c r="K51" s="306" t="s">
        <v>1017</v>
      </c>
    </row>
    <row r="52" spans="1:11">
      <c r="A52" s="303"/>
      <c r="B52" s="304"/>
      <c r="K52" s="304" t="s">
        <v>1018</v>
      </c>
    </row>
    <row r="53" spans="1:11" ht="4.5" customHeight="1">
      <c r="A53" s="307"/>
      <c r="B53" s="298"/>
      <c r="J53" s="308"/>
    </row>
    <row r="54" spans="1:11" s="311" customFormat="1" ht="14.25" customHeight="1">
      <c r="A54" s="309" t="s">
        <v>1019</v>
      </c>
      <c r="B54" s="310" t="s">
        <v>1020</v>
      </c>
      <c r="D54" s="310"/>
      <c r="E54" s="310" t="s">
        <v>1021</v>
      </c>
      <c r="H54" s="310" t="s">
        <v>1022</v>
      </c>
      <c r="J54" s="312"/>
      <c r="K54" s="176"/>
    </row>
    <row r="55" spans="1:11" s="311" customFormat="1" ht="14.25" customHeight="1">
      <c r="D55" s="310"/>
      <c r="H55" s="310"/>
      <c r="I55" s="312"/>
      <c r="J55" s="312"/>
      <c r="K55" s="176"/>
    </row>
    <row r="56" spans="1:11" s="311" customFormat="1" ht="14.25" customHeight="1">
      <c r="G56" s="176"/>
      <c r="H56" s="176"/>
      <c r="I56" s="176"/>
      <c r="J56" s="176"/>
      <c r="K56" s="176"/>
    </row>
    <row r="57" spans="1:11" ht="15.95" customHeight="1">
      <c r="A57" s="305"/>
      <c r="B57" s="311"/>
      <c r="G57" s="176"/>
    </row>
    <row r="58" spans="1:11" ht="15.95" customHeight="1">
      <c r="A58" s="313"/>
      <c r="B58" s="308"/>
    </row>
    <row r="59" spans="1:11" ht="15.95" customHeight="1">
      <c r="A59" s="313"/>
      <c r="B59" s="308"/>
    </row>
    <row r="60" spans="1:11" ht="15.95" customHeight="1">
      <c r="A60" s="313"/>
      <c r="B60" s="308"/>
    </row>
    <row r="61" spans="1:11" ht="15.95" customHeight="1">
      <c r="A61" s="313"/>
      <c r="B61" s="308"/>
    </row>
    <row r="62" spans="1:11" ht="15.95" customHeight="1">
      <c r="A62" s="313"/>
      <c r="B62" s="308"/>
    </row>
    <row r="63" spans="1:11" ht="15.95" customHeight="1">
      <c r="A63" s="313"/>
      <c r="B63" s="308"/>
    </row>
    <row r="64" spans="1:11" ht="15.95" customHeight="1">
      <c r="A64" s="313"/>
      <c r="B64" s="308"/>
    </row>
    <row r="65" spans="1:2" ht="15.95" customHeight="1">
      <c r="A65" s="313"/>
      <c r="B65" s="308"/>
    </row>
    <row r="66" spans="1:2" ht="15.95" customHeight="1">
      <c r="A66" s="313"/>
      <c r="B66" s="308"/>
    </row>
    <row r="67" spans="1:2" ht="15.95" customHeight="1">
      <c r="A67" s="313"/>
      <c r="B67" s="308"/>
    </row>
    <row r="68" spans="1:2" ht="15.95" customHeight="1">
      <c r="A68" s="313"/>
      <c r="B68" s="308"/>
    </row>
    <row r="69" spans="1:2" ht="15.95" customHeight="1">
      <c r="A69" s="313"/>
      <c r="B69" s="308"/>
    </row>
    <row r="70" spans="1:2" ht="15.95" customHeight="1">
      <c r="A70" s="313"/>
      <c r="B70" s="308"/>
    </row>
    <row r="71" spans="1:2" ht="15.95" customHeight="1">
      <c r="A71" s="313"/>
      <c r="B71" s="308"/>
    </row>
    <row r="72" spans="1:2" ht="15.95" customHeight="1">
      <c r="A72" s="313"/>
      <c r="B72" s="308"/>
    </row>
  </sheetData>
  <mergeCells count="1">
    <mergeCell ref="B2:K2"/>
  </mergeCells>
  <phoneticPr fontId="8"/>
  <printOptions horizontalCentered="1"/>
  <pageMargins left="0.78740157480314965" right="0.78740157480314965" top="0.98425196850393704" bottom="0.98425196850393704" header="0.51181102362204722" footer="0.51181102362204722"/>
  <pageSetup paperSize="9" scale="82" fitToHeight="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D1BE5-FD3F-4DD8-A2AC-B19E4E628D6A}">
  <dimension ref="A1:K59"/>
  <sheetViews>
    <sheetView view="pageBreakPreview" zoomScaleNormal="100" zoomScaleSheetLayoutView="100" workbookViewId="0">
      <selection activeCell="G12" sqref="G12"/>
    </sheetView>
  </sheetViews>
  <sheetFormatPr defaultRowHeight="13.5"/>
  <cols>
    <col min="1" max="1" width="29.125" style="264" customWidth="1"/>
    <col min="2" max="10" width="7.625" style="264" customWidth="1"/>
    <col min="11" max="11" width="7.375" style="314" customWidth="1"/>
    <col min="12" max="12" width="7.375" style="264" customWidth="1"/>
    <col min="13" max="16384" width="9" style="264"/>
  </cols>
  <sheetData>
    <row r="1" spans="1:11" ht="18.75">
      <c r="A1" s="263" t="s">
        <v>1023</v>
      </c>
    </row>
    <row r="2" spans="1:11" ht="18" customHeight="1">
      <c r="A2" s="265" t="s">
        <v>1024</v>
      </c>
      <c r="B2" s="315"/>
      <c r="C2" s="315"/>
      <c r="D2" s="315"/>
      <c r="E2" s="315"/>
      <c r="F2" s="315"/>
      <c r="G2" s="315"/>
      <c r="H2" s="315"/>
      <c r="I2" s="315"/>
      <c r="J2" s="315"/>
      <c r="K2" s="316" t="s">
        <v>1025</v>
      </c>
    </row>
    <row r="3" spans="1:11" ht="20.100000000000001" customHeight="1">
      <c r="A3" s="317" t="s">
        <v>979</v>
      </c>
      <c r="B3" s="295" t="s">
        <v>980</v>
      </c>
      <c r="C3" s="318" t="s">
        <v>1013</v>
      </c>
      <c r="D3" s="318" t="s">
        <v>982</v>
      </c>
      <c r="E3" s="318" t="s">
        <v>983</v>
      </c>
      <c r="F3" s="319" t="s">
        <v>984</v>
      </c>
      <c r="G3" s="320" t="s">
        <v>985</v>
      </c>
      <c r="H3" s="321" t="s">
        <v>986</v>
      </c>
      <c r="I3" s="295" t="s">
        <v>987</v>
      </c>
      <c r="J3" s="318" t="s">
        <v>988</v>
      </c>
      <c r="K3" s="322" t="s">
        <v>989</v>
      </c>
    </row>
    <row r="4" spans="1:11" ht="20.100000000000001" customHeight="1">
      <c r="A4" s="270" t="s">
        <v>990</v>
      </c>
      <c r="B4" s="281">
        <v>46</v>
      </c>
      <c r="C4" s="278">
        <v>197</v>
      </c>
      <c r="D4" s="278">
        <v>200</v>
      </c>
      <c r="E4" s="278">
        <v>354</v>
      </c>
      <c r="F4" s="278">
        <v>243</v>
      </c>
      <c r="G4" s="299">
        <v>289</v>
      </c>
      <c r="H4" s="297">
        <v>532</v>
      </c>
      <c r="I4" s="297">
        <v>428</v>
      </c>
      <c r="J4" s="297">
        <v>409</v>
      </c>
      <c r="K4" s="323">
        <v>437</v>
      </c>
    </row>
    <row r="5" spans="1:11" ht="20.100000000000001" customHeight="1">
      <c r="A5" s="270" t="s">
        <v>991</v>
      </c>
      <c r="B5" s="281">
        <v>10</v>
      </c>
      <c r="C5" s="278">
        <v>27</v>
      </c>
      <c r="D5" s="278">
        <v>15</v>
      </c>
      <c r="E5" s="278">
        <v>4</v>
      </c>
      <c r="F5" s="278">
        <v>9</v>
      </c>
      <c r="G5" s="299">
        <v>2</v>
      </c>
      <c r="H5" s="297">
        <v>34</v>
      </c>
      <c r="I5" s="297">
        <v>14</v>
      </c>
      <c r="J5" s="297">
        <v>22</v>
      </c>
      <c r="K5" s="323">
        <v>23</v>
      </c>
    </row>
    <row r="6" spans="1:11" ht="20.100000000000001" customHeight="1">
      <c r="A6" s="270" t="s">
        <v>992</v>
      </c>
      <c r="B6" s="281">
        <v>5309</v>
      </c>
      <c r="C6" s="278">
        <v>6724</v>
      </c>
      <c r="D6" s="278">
        <v>5747</v>
      </c>
      <c r="E6" s="278">
        <v>5800</v>
      </c>
      <c r="F6" s="278">
        <v>5378</v>
      </c>
      <c r="G6" s="324">
        <v>5104</v>
      </c>
      <c r="H6" s="297">
        <v>5720</v>
      </c>
      <c r="I6" s="297">
        <v>5158</v>
      </c>
      <c r="J6" s="297">
        <v>5074</v>
      </c>
      <c r="K6" s="323">
        <v>5218</v>
      </c>
    </row>
    <row r="7" spans="1:11" ht="20.100000000000001" customHeight="1">
      <c r="A7" s="270" t="s">
        <v>993</v>
      </c>
      <c r="B7" s="281">
        <v>3673</v>
      </c>
      <c r="C7" s="278">
        <v>3344</v>
      </c>
      <c r="D7" s="278">
        <v>2956</v>
      </c>
      <c r="E7" s="278">
        <v>2786</v>
      </c>
      <c r="F7" s="278">
        <v>2455</v>
      </c>
      <c r="G7" s="324">
        <v>2587</v>
      </c>
      <c r="H7" s="297">
        <v>2520</v>
      </c>
      <c r="I7" s="297">
        <v>2444</v>
      </c>
      <c r="J7" s="297">
        <v>2302</v>
      </c>
      <c r="K7" s="323">
        <v>2545</v>
      </c>
    </row>
    <row r="8" spans="1:11" ht="20.100000000000001" customHeight="1">
      <c r="A8" s="270" t="s">
        <v>994</v>
      </c>
      <c r="B8" s="281">
        <v>19</v>
      </c>
      <c r="C8" s="278">
        <v>15</v>
      </c>
      <c r="D8" s="278">
        <v>20</v>
      </c>
      <c r="E8" s="278">
        <v>17</v>
      </c>
      <c r="F8" s="278">
        <v>15</v>
      </c>
      <c r="G8" s="299">
        <v>16</v>
      </c>
      <c r="H8" s="297">
        <v>21</v>
      </c>
      <c r="I8" s="297">
        <v>17</v>
      </c>
      <c r="J8" s="297">
        <v>10</v>
      </c>
      <c r="K8" s="323">
        <v>21</v>
      </c>
    </row>
    <row r="9" spans="1:11" ht="20.100000000000001" customHeight="1">
      <c r="A9" s="270" t="s">
        <v>995</v>
      </c>
      <c r="B9" s="281">
        <v>917</v>
      </c>
      <c r="C9" s="278">
        <v>1157</v>
      </c>
      <c r="D9" s="278">
        <v>1208</v>
      </c>
      <c r="E9" s="278">
        <v>1130</v>
      </c>
      <c r="F9" s="278" t="s">
        <v>954</v>
      </c>
      <c r="G9" s="278" t="s">
        <v>954</v>
      </c>
      <c r="H9" s="278" t="s">
        <v>954</v>
      </c>
      <c r="I9" s="279" t="s">
        <v>954</v>
      </c>
      <c r="J9" s="279" t="s">
        <v>954</v>
      </c>
      <c r="K9" s="279" t="s">
        <v>954</v>
      </c>
    </row>
    <row r="10" spans="1:11" ht="20.100000000000001" customHeight="1">
      <c r="A10" s="270" t="s">
        <v>996</v>
      </c>
      <c r="B10" s="281" t="s">
        <v>954</v>
      </c>
      <c r="C10" s="278" t="s">
        <v>954</v>
      </c>
      <c r="D10" s="278" t="s">
        <v>954</v>
      </c>
      <c r="E10" s="278" t="s">
        <v>954</v>
      </c>
      <c r="F10" s="278">
        <v>619</v>
      </c>
      <c r="G10" s="324">
        <v>878</v>
      </c>
      <c r="H10" s="297">
        <v>1076</v>
      </c>
      <c r="I10" s="297">
        <v>801</v>
      </c>
      <c r="J10" s="297">
        <v>856</v>
      </c>
      <c r="K10" s="323">
        <v>809</v>
      </c>
    </row>
    <row r="11" spans="1:11" ht="20.100000000000001" customHeight="1">
      <c r="A11" s="270" t="s">
        <v>997</v>
      </c>
      <c r="B11" s="281" t="s">
        <v>954</v>
      </c>
      <c r="C11" s="278" t="s">
        <v>954</v>
      </c>
      <c r="D11" s="278" t="s">
        <v>954</v>
      </c>
      <c r="E11" s="278" t="s">
        <v>954</v>
      </c>
      <c r="F11" s="278">
        <v>869</v>
      </c>
      <c r="G11" s="324">
        <v>1019</v>
      </c>
      <c r="H11" s="297" t="s">
        <v>954</v>
      </c>
      <c r="I11" s="279" t="s">
        <v>954</v>
      </c>
      <c r="J11" s="279" t="s">
        <v>954</v>
      </c>
      <c r="K11" s="279" t="s">
        <v>954</v>
      </c>
    </row>
    <row r="12" spans="1:11" ht="20.100000000000001" customHeight="1">
      <c r="A12" s="270" t="s">
        <v>1026</v>
      </c>
      <c r="B12" s="281" t="s">
        <v>954</v>
      </c>
      <c r="C12" s="278" t="s">
        <v>954</v>
      </c>
      <c r="D12" s="278" t="s">
        <v>954</v>
      </c>
      <c r="E12" s="278" t="s">
        <v>954</v>
      </c>
      <c r="F12" s="278" t="s">
        <v>954</v>
      </c>
      <c r="G12" s="278" t="s">
        <v>954</v>
      </c>
      <c r="H12" s="278">
        <v>1456</v>
      </c>
      <c r="I12" s="297">
        <v>1417</v>
      </c>
      <c r="J12" s="297">
        <v>1602</v>
      </c>
      <c r="K12" s="323">
        <v>1533</v>
      </c>
    </row>
    <row r="13" spans="1:11" ht="20.100000000000001" customHeight="1">
      <c r="A13" s="270" t="s">
        <v>1027</v>
      </c>
      <c r="B13" s="281">
        <v>13655</v>
      </c>
      <c r="C13" s="278">
        <v>16524</v>
      </c>
      <c r="D13" s="278">
        <v>16019</v>
      </c>
      <c r="E13" s="278">
        <v>16479</v>
      </c>
      <c r="F13" s="278">
        <v>11106</v>
      </c>
      <c r="G13" s="324">
        <v>11545</v>
      </c>
      <c r="H13" s="297">
        <v>13124</v>
      </c>
      <c r="I13" s="297">
        <v>12489</v>
      </c>
      <c r="J13" s="297">
        <v>14331</v>
      </c>
      <c r="K13" s="323">
        <v>13888</v>
      </c>
    </row>
    <row r="14" spans="1:11" ht="20.100000000000001" customHeight="1">
      <c r="A14" s="270" t="s">
        <v>1000</v>
      </c>
      <c r="B14" s="281">
        <v>593</v>
      </c>
      <c r="C14" s="278">
        <v>901</v>
      </c>
      <c r="D14" s="278">
        <v>959</v>
      </c>
      <c r="E14" s="278">
        <v>953</v>
      </c>
      <c r="F14" s="278">
        <v>840</v>
      </c>
      <c r="G14" s="324">
        <v>813</v>
      </c>
      <c r="H14" s="297">
        <v>953</v>
      </c>
      <c r="I14" s="297">
        <v>1168</v>
      </c>
      <c r="J14" s="297">
        <v>1172</v>
      </c>
      <c r="K14" s="323">
        <v>1166</v>
      </c>
    </row>
    <row r="15" spans="1:11" ht="20.100000000000001" customHeight="1">
      <c r="A15" s="270" t="s">
        <v>1001</v>
      </c>
      <c r="B15" s="281">
        <v>664</v>
      </c>
      <c r="C15" s="278">
        <v>854</v>
      </c>
      <c r="D15" s="278">
        <v>715</v>
      </c>
      <c r="E15" s="278">
        <v>793</v>
      </c>
      <c r="F15" s="278">
        <v>718</v>
      </c>
      <c r="G15" s="299">
        <v>930</v>
      </c>
      <c r="H15" s="297" t="s">
        <v>954</v>
      </c>
      <c r="I15" s="279" t="s">
        <v>954</v>
      </c>
      <c r="J15" s="279" t="s">
        <v>954</v>
      </c>
      <c r="K15" s="279" t="s">
        <v>954</v>
      </c>
    </row>
    <row r="16" spans="1:11" ht="20.100000000000001" customHeight="1">
      <c r="A16" s="270" t="s">
        <v>1002</v>
      </c>
      <c r="B16" s="281" t="s">
        <v>954</v>
      </c>
      <c r="C16" s="278" t="s">
        <v>954</v>
      </c>
      <c r="D16" s="278" t="s">
        <v>954</v>
      </c>
      <c r="E16" s="278" t="s">
        <v>954</v>
      </c>
      <c r="F16" s="278" t="s">
        <v>954</v>
      </c>
      <c r="G16" s="278" t="s">
        <v>954</v>
      </c>
      <c r="H16" s="278">
        <v>1767</v>
      </c>
      <c r="I16" s="297">
        <v>1733</v>
      </c>
      <c r="J16" s="297">
        <v>1814</v>
      </c>
      <c r="K16" s="323">
        <v>1761</v>
      </c>
    </row>
    <row r="17" spans="1:11" ht="20.100000000000001" customHeight="1">
      <c r="A17" s="270" t="s">
        <v>1003</v>
      </c>
      <c r="B17" s="281">
        <v>6807</v>
      </c>
      <c r="C17" s="278">
        <v>9455</v>
      </c>
      <c r="D17" s="278">
        <v>9383</v>
      </c>
      <c r="E17" s="278">
        <v>10056</v>
      </c>
      <c r="F17" s="278" t="s">
        <v>954</v>
      </c>
      <c r="G17" s="278" t="s">
        <v>954</v>
      </c>
      <c r="H17" s="278" t="s">
        <v>954</v>
      </c>
      <c r="I17" s="279" t="s">
        <v>954</v>
      </c>
      <c r="J17" s="279" t="s">
        <v>954</v>
      </c>
      <c r="K17" s="279" t="s">
        <v>954</v>
      </c>
    </row>
    <row r="18" spans="1:11" ht="20.100000000000001" customHeight="1">
      <c r="A18" s="270" t="s">
        <v>1004</v>
      </c>
      <c r="B18" s="281" t="s">
        <v>954</v>
      </c>
      <c r="C18" s="278" t="s">
        <v>954</v>
      </c>
      <c r="D18" s="278" t="s">
        <v>954</v>
      </c>
      <c r="E18" s="278" t="s">
        <v>954</v>
      </c>
      <c r="F18" s="278" t="s">
        <v>954</v>
      </c>
      <c r="G18" s="278" t="s">
        <v>954</v>
      </c>
      <c r="H18" s="278">
        <v>2416</v>
      </c>
      <c r="I18" s="279">
        <v>2070</v>
      </c>
      <c r="J18" s="279">
        <v>2387</v>
      </c>
      <c r="K18" s="325">
        <v>2408</v>
      </c>
    </row>
    <row r="19" spans="1:11" ht="20.100000000000001" customHeight="1">
      <c r="A19" s="270" t="s">
        <v>1005</v>
      </c>
      <c r="B19" s="281" t="s">
        <v>954</v>
      </c>
      <c r="C19" s="278" t="s">
        <v>954</v>
      </c>
      <c r="D19" s="278" t="s">
        <v>954</v>
      </c>
      <c r="E19" s="278" t="s">
        <v>954</v>
      </c>
      <c r="F19" s="278">
        <v>5920</v>
      </c>
      <c r="G19" s="324">
        <v>6632</v>
      </c>
      <c r="H19" s="297" t="s">
        <v>954</v>
      </c>
      <c r="I19" s="279" t="s">
        <v>954</v>
      </c>
      <c r="J19" s="279" t="s">
        <v>954</v>
      </c>
      <c r="K19" s="279" t="s">
        <v>954</v>
      </c>
    </row>
    <row r="20" spans="1:11" ht="20.100000000000001" customHeight="1">
      <c r="A20" s="270" t="s">
        <v>1006</v>
      </c>
      <c r="B20" s="281" t="s">
        <v>954</v>
      </c>
      <c r="C20" s="278" t="s">
        <v>954</v>
      </c>
      <c r="D20" s="278" t="s">
        <v>954</v>
      </c>
      <c r="E20" s="278" t="s">
        <v>954</v>
      </c>
      <c r="F20" s="278" t="s">
        <v>954</v>
      </c>
      <c r="G20" s="278" t="s">
        <v>954</v>
      </c>
      <c r="H20" s="278">
        <v>6933</v>
      </c>
      <c r="I20" s="297">
        <v>6998</v>
      </c>
      <c r="J20" s="297">
        <v>7450</v>
      </c>
      <c r="K20" s="323">
        <v>7551</v>
      </c>
    </row>
    <row r="21" spans="1:11" ht="20.100000000000001" customHeight="1">
      <c r="A21" s="270" t="s">
        <v>1007</v>
      </c>
      <c r="B21" s="281" t="s">
        <v>954</v>
      </c>
      <c r="C21" s="278" t="s">
        <v>954</v>
      </c>
      <c r="D21" s="278" t="s">
        <v>954</v>
      </c>
      <c r="E21" s="278" t="s">
        <v>954</v>
      </c>
      <c r="F21" s="278" t="s">
        <v>954</v>
      </c>
      <c r="G21" s="278" t="s">
        <v>954</v>
      </c>
      <c r="H21" s="278">
        <v>2858</v>
      </c>
      <c r="I21" s="297">
        <v>2649</v>
      </c>
      <c r="J21" s="297">
        <v>3027</v>
      </c>
      <c r="K21" s="323">
        <v>2902</v>
      </c>
    </row>
    <row r="22" spans="1:11" ht="20.100000000000001" customHeight="1">
      <c r="A22" s="270" t="s">
        <v>1015</v>
      </c>
      <c r="B22" s="281" t="s">
        <v>954</v>
      </c>
      <c r="C22" s="278" t="s">
        <v>954</v>
      </c>
      <c r="D22" s="278" t="s">
        <v>954</v>
      </c>
      <c r="E22" s="278" t="s">
        <v>954</v>
      </c>
      <c r="F22" s="278">
        <v>819</v>
      </c>
      <c r="G22" s="324">
        <v>1197</v>
      </c>
      <c r="H22" s="297">
        <v>1309</v>
      </c>
      <c r="I22" s="297">
        <v>1401</v>
      </c>
      <c r="J22" s="297">
        <v>1583</v>
      </c>
      <c r="K22" s="323">
        <v>1577</v>
      </c>
    </row>
    <row r="23" spans="1:11" ht="20.100000000000001" customHeight="1">
      <c r="A23" s="270" t="s">
        <v>1009</v>
      </c>
      <c r="B23" s="281" t="s">
        <v>954</v>
      </c>
      <c r="C23" s="278" t="s">
        <v>954</v>
      </c>
      <c r="D23" s="278" t="s">
        <v>954</v>
      </c>
      <c r="E23" s="278" t="s">
        <v>954</v>
      </c>
      <c r="F23" s="278">
        <v>1904</v>
      </c>
      <c r="G23" s="299">
        <v>2384</v>
      </c>
      <c r="H23" s="297">
        <v>3150</v>
      </c>
      <c r="I23" s="297">
        <v>3268</v>
      </c>
      <c r="J23" s="297">
        <v>3980</v>
      </c>
      <c r="K23" s="323">
        <v>4017</v>
      </c>
    </row>
    <row r="24" spans="1:11" ht="20.100000000000001" customHeight="1">
      <c r="A24" s="270" t="s">
        <v>1010</v>
      </c>
      <c r="B24" s="281" t="s">
        <v>954</v>
      </c>
      <c r="C24" s="278" t="s">
        <v>954</v>
      </c>
      <c r="D24" s="278" t="s">
        <v>954</v>
      </c>
      <c r="E24" s="278" t="s">
        <v>954</v>
      </c>
      <c r="F24" s="278">
        <v>163</v>
      </c>
      <c r="G24" s="299">
        <v>272</v>
      </c>
      <c r="H24" s="297">
        <v>279</v>
      </c>
      <c r="I24" s="297">
        <v>182</v>
      </c>
      <c r="J24" s="297">
        <v>234</v>
      </c>
      <c r="K24" s="323">
        <v>236</v>
      </c>
    </row>
    <row r="25" spans="1:11" ht="20.100000000000001" customHeight="1">
      <c r="A25" s="285" t="s">
        <v>1011</v>
      </c>
      <c r="B25" s="286" t="s">
        <v>954</v>
      </c>
      <c r="C25" s="287" t="s">
        <v>954</v>
      </c>
      <c r="D25" s="287" t="s">
        <v>954</v>
      </c>
      <c r="E25" s="287" t="s">
        <v>954</v>
      </c>
      <c r="F25" s="287">
        <v>6301</v>
      </c>
      <c r="G25" s="288">
        <v>6774</v>
      </c>
      <c r="H25" s="289">
        <v>2741</v>
      </c>
      <c r="I25" s="289">
        <v>2668</v>
      </c>
      <c r="J25" s="289">
        <v>3154</v>
      </c>
      <c r="K25" s="326">
        <v>3176</v>
      </c>
    </row>
    <row r="26" spans="1:11" ht="32.25" customHeight="1">
      <c r="A26" s="327" t="s">
        <v>1028</v>
      </c>
      <c r="B26" s="302"/>
      <c r="C26" s="302"/>
      <c r="D26" s="293"/>
      <c r="E26" s="293"/>
      <c r="F26" s="293"/>
      <c r="G26" s="293"/>
      <c r="H26" s="293"/>
      <c r="I26" s="293"/>
      <c r="J26" s="293"/>
      <c r="K26" s="328"/>
    </row>
    <row r="27" spans="1:11" ht="20.100000000000001" customHeight="1">
      <c r="A27" s="317" t="s">
        <v>979</v>
      </c>
      <c r="B27" s="329" t="s">
        <v>980</v>
      </c>
      <c r="C27" s="320" t="s">
        <v>1013</v>
      </c>
      <c r="D27" s="296" t="s">
        <v>982</v>
      </c>
      <c r="E27" s="296" t="s">
        <v>983</v>
      </c>
      <c r="F27" s="318" t="s">
        <v>984</v>
      </c>
      <c r="G27" s="320" t="s">
        <v>985</v>
      </c>
      <c r="H27" s="296" t="s">
        <v>986</v>
      </c>
      <c r="I27" s="296" t="s">
        <v>987</v>
      </c>
      <c r="J27" s="318" t="s">
        <v>988</v>
      </c>
      <c r="K27" s="330" t="s">
        <v>989</v>
      </c>
    </row>
    <row r="28" spans="1:11" ht="20.100000000000001" customHeight="1">
      <c r="A28" s="270" t="s">
        <v>990</v>
      </c>
      <c r="B28" s="281">
        <v>107</v>
      </c>
      <c r="C28" s="278">
        <v>95</v>
      </c>
      <c r="D28" s="278">
        <v>104</v>
      </c>
      <c r="E28" s="278">
        <v>177</v>
      </c>
      <c r="F28" s="278">
        <v>69</v>
      </c>
      <c r="G28" s="299">
        <v>42</v>
      </c>
      <c r="H28" s="297">
        <v>268</v>
      </c>
      <c r="I28" s="297">
        <v>237</v>
      </c>
      <c r="J28" s="297">
        <v>327</v>
      </c>
      <c r="K28" s="331">
        <v>289</v>
      </c>
    </row>
    <row r="29" spans="1:11" ht="20.100000000000001" customHeight="1">
      <c r="A29" s="270" t="s">
        <v>991</v>
      </c>
      <c r="B29" s="281">
        <v>0</v>
      </c>
      <c r="C29" s="278">
        <v>0</v>
      </c>
      <c r="D29" s="278">
        <v>0</v>
      </c>
      <c r="E29" s="278">
        <v>0</v>
      </c>
      <c r="F29" s="278">
        <v>0</v>
      </c>
      <c r="G29" s="299" t="s">
        <v>954</v>
      </c>
      <c r="H29" s="300">
        <v>0</v>
      </c>
      <c r="I29" s="300">
        <v>0</v>
      </c>
      <c r="J29" s="300">
        <v>0</v>
      </c>
      <c r="K29" s="331">
        <v>0</v>
      </c>
    </row>
    <row r="30" spans="1:11" ht="20.100000000000001" customHeight="1">
      <c r="A30" s="270" t="s">
        <v>992</v>
      </c>
      <c r="B30" s="281">
        <v>1203</v>
      </c>
      <c r="C30" s="278">
        <v>953</v>
      </c>
      <c r="D30" s="278">
        <v>953</v>
      </c>
      <c r="E30" s="278">
        <v>999</v>
      </c>
      <c r="F30" s="278">
        <v>1110</v>
      </c>
      <c r="G30" s="299">
        <v>858</v>
      </c>
      <c r="H30" s="297">
        <v>1082</v>
      </c>
      <c r="I30" s="297">
        <v>1053</v>
      </c>
      <c r="J30" s="297">
        <v>963</v>
      </c>
      <c r="K30" s="332">
        <v>1295</v>
      </c>
    </row>
    <row r="31" spans="1:11" ht="20.100000000000001" customHeight="1">
      <c r="A31" s="270" t="s">
        <v>993</v>
      </c>
      <c r="B31" s="281">
        <v>7152</v>
      </c>
      <c r="C31" s="278">
        <v>8208</v>
      </c>
      <c r="D31" s="278">
        <v>7285</v>
      </c>
      <c r="E31" s="278">
        <v>6920</v>
      </c>
      <c r="F31" s="278">
        <v>6895</v>
      </c>
      <c r="G31" s="299">
        <v>6767</v>
      </c>
      <c r="H31" s="297">
        <v>8014</v>
      </c>
      <c r="I31" s="297">
        <v>8460</v>
      </c>
      <c r="J31" s="297">
        <v>8170</v>
      </c>
      <c r="K31" s="332">
        <v>7780</v>
      </c>
    </row>
    <row r="32" spans="1:11" ht="20.100000000000001" customHeight="1">
      <c r="A32" s="270" t="s">
        <v>994</v>
      </c>
      <c r="B32" s="281">
        <v>35</v>
      </c>
      <c r="C32" s="278">
        <v>34</v>
      </c>
      <c r="D32" s="278">
        <v>57</v>
      </c>
      <c r="E32" s="278">
        <v>44</v>
      </c>
      <c r="F32" s="278">
        <v>67</v>
      </c>
      <c r="G32" s="299">
        <v>66</v>
      </c>
      <c r="H32" s="297">
        <v>65</v>
      </c>
      <c r="I32" s="297">
        <v>0</v>
      </c>
      <c r="J32" s="297">
        <v>0</v>
      </c>
      <c r="K32" s="332">
        <v>0</v>
      </c>
    </row>
    <row r="33" spans="1:11" ht="20.100000000000001" customHeight="1">
      <c r="A33" s="270" t="s">
        <v>995</v>
      </c>
      <c r="B33" s="281">
        <v>794</v>
      </c>
      <c r="C33" s="278">
        <v>1086</v>
      </c>
      <c r="D33" s="278">
        <v>1071</v>
      </c>
      <c r="E33" s="278">
        <v>2025</v>
      </c>
      <c r="F33" s="278" t="s">
        <v>954</v>
      </c>
      <c r="G33" s="278" t="s">
        <v>954</v>
      </c>
      <c r="H33" s="278" t="s">
        <v>954</v>
      </c>
      <c r="I33" s="279" t="s">
        <v>954</v>
      </c>
      <c r="J33" s="279" t="s">
        <v>954</v>
      </c>
      <c r="K33" s="278" t="s">
        <v>946</v>
      </c>
    </row>
    <row r="34" spans="1:11" ht="20.100000000000001" customHeight="1">
      <c r="A34" s="270" t="s">
        <v>996</v>
      </c>
      <c r="B34" s="281" t="s">
        <v>954</v>
      </c>
      <c r="C34" s="278" t="s">
        <v>954</v>
      </c>
      <c r="D34" s="278" t="s">
        <v>954</v>
      </c>
      <c r="E34" s="278" t="s">
        <v>954</v>
      </c>
      <c r="F34" s="278">
        <v>809</v>
      </c>
      <c r="G34" s="299">
        <v>686</v>
      </c>
      <c r="H34" s="297">
        <v>1052</v>
      </c>
      <c r="I34" s="297">
        <v>1090</v>
      </c>
      <c r="J34" s="297">
        <v>1612</v>
      </c>
      <c r="K34" s="332">
        <v>1842</v>
      </c>
    </row>
    <row r="35" spans="1:11" ht="20.100000000000001" customHeight="1">
      <c r="A35" s="270" t="s">
        <v>997</v>
      </c>
      <c r="B35" s="281" t="s">
        <v>954</v>
      </c>
      <c r="C35" s="278" t="s">
        <v>954</v>
      </c>
      <c r="D35" s="278" t="s">
        <v>954</v>
      </c>
      <c r="E35" s="278" t="s">
        <v>954</v>
      </c>
      <c r="F35" s="278">
        <v>1129</v>
      </c>
      <c r="G35" s="299">
        <v>1518</v>
      </c>
      <c r="H35" s="297" t="s">
        <v>954</v>
      </c>
      <c r="I35" s="279" t="s">
        <v>954</v>
      </c>
      <c r="J35" s="279" t="s">
        <v>954</v>
      </c>
      <c r="K35" s="278" t="s">
        <v>946</v>
      </c>
    </row>
    <row r="36" spans="1:11" ht="20.100000000000001" customHeight="1">
      <c r="A36" s="270" t="s">
        <v>998</v>
      </c>
      <c r="B36" s="281" t="s">
        <v>954</v>
      </c>
      <c r="C36" s="278" t="s">
        <v>954</v>
      </c>
      <c r="D36" s="278" t="s">
        <v>954</v>
      </c>
      <c r="E36" s="278" t="s">
        <v>954</v>
      </c>
      <c r="F36" s="278" t="s">
        <v>954</v>
      </c>
      <c r="G36" s="278" t="s">
        <v>954</v>
      </c>
      <c r="H36" s="278">
        <v>2315</v>
      </c>
      <c r="I36" s="297">
        <v>2068</v>
      </c>
      <c r="J36" s="297">
        <v>2402</v>
      </c>
      <c r="K36" s="332">
        <v>2615</v>
      </c>
    </row>
    <row r="37" spans="1:11" ht="20.100000000000001" customHeight="1">
      <c r="A37" s="270" t="s">
        <v>999</v>
      </c>
      <c r="B37" s="281">
        <v>4848</v>
      </c>
      <c r="C37" s="278">
        <v>7171</v>
      </c>
      <c r="D37" s="278">
        <v>7114</v>
      </c>
      <c r="E37" s="278">
        <v>8389</v>
      </c>
      <c r="F37" s="278">
        <v>6147</v>
      </c>
      <c r="G37" s="299">
        <v>6752</v>
      </c>
      <c r="H37" s="297">
        <v>8334</v>
      </c>
      <c r="I37" s="297">
        <v>7165</v>
      </c>
      <c r="J37" s="297">
        <v>8912</v>
      </c>
      <c r="K37" s="272">
        <v>9585</v>
      </c>
    </row>
    <row r="38" spans="1:11" ht="20.100000000000001" customHeight="1">
      <c r="A38" s="270" t="s">
        <v>1000</v>
      </c>
      <c r="B38" s="281">
        <v>337</v>
      </c>
      <c r="C38" s="278">
        <v>333</v>
      </c>
      <c r="D38" s="278">
        <v>362</v>
      </c>
      <c r="E38" s="278">
        <v>261</v>
      </c>
      <c r="F38" s="278">
        <v>324</v>
      </c>
      <c r="G38" s="299">
        <v>381</v>
      </c>
      <c r="H38" s="297">
        <v>548</v>
      </c>
      <c r="I38" s="297">
        <v>1249</v>
      </c>
      <c r="J38" s="297">
        <v>1328</v>
      </c>
      <c r="K38" s="332">
        <v>1183</v>
      </c>
    </row>
    <row r="39" spans="1:11" ht="20.100000000000001" customHeight="1">
      <c r="A39" s="270" t="s">
        <v>1001</v>
      </c>
      <c r="B39" s="281">
        <v>279</v>
      </c>
      <c r="C39" s="278">
        <v>288</v>
      </c>
      <c r="D39" s="278">
        <v>225</v>
      </c>
      <c r="E39" s="278">
        <v>364</v>
      </c>
      <c r="F39" s="278">
        <v>410</v>
      </c>
      <c r="G39" s="299">
        <v>338</v>
      </c>
      <c r="H39" s="297" t="s">
        <v>954</v>
      </c>
      <c r="I39" s="279" t="s">
        <v>954</v>
      </c>
      <c r="J39" s="279" t="s">
        <v>954</v>
      </c>
      <c r="K39" s="278" t="s">
        <v>946</v>
      </c>
    </row>
    <row r="40" spans="1:11" ht="20.100000000000001" customHeight="1">
      <c r="A40" s="270" t="s">
        <v>1002</v>
      </c>
      <c r="B40" s="281" t="s">
        <v>954</v>
      </c>
      <c r="C40" s="278" t="s">
        <v>954</v>
      </c>
      <c r="D40" s="278" t="s">
        <v>954</v>
      </c>
      <c r="E40" s="278" t="s">
        <v>954</v>
      </c>
      <c r="F40" s="278" t="s">
        <v>954</v>
      </c>
      <c r="G40" s="278" t="s">
        <v>954</v>
      </c>
      <c r="H40" s="278">
        <v>396</v>
      </c>
      <c r="I40" s="297">
        <v>251</v>
      </c>
      <c r="J40" s="297">
        <v>377</v>
      </c>
      <c r="K40" s="332">
        <v>448</v>
      </c>
    </row>
    <row r="41" spans="1:11" ht="20.100000000000001" customHeight="1">
      <c r="A41" s="270" t="s">
        <v>1003</v>
      </c>
      <c r="B41" s="281">
        <v>9500</v>
      </c>
      <c r="C41" s="278">
        <v>14128</v>
      </c>
      <c r="D41" s="278">
        <v>15909</v>
      </c>
      <c r="E41" s="278">
        <v>16417</v>
      </c>
      <c r="F41" s="278" t="s">
        <v>954</v>
      </c>
      <c r="G41" s="278" t="s">
        <v>954</v>
      </c>
      <c r="H41" s="278" t="s">
        <v>954</v>
      </c>
      <c r="I41" s="279" t="s">
        <v>954</v>
      </c>
      <c r="J41" s="279" t="s">
        <v>954</v>
      </c>
      <c r="K41" s="278" t="s">
        <v>946</v>
      </c>
    </row>
    <row r="42" spans="1:11" ht="20.100000000000001" customHeight="1">
      <c r="A42" s="270" t="s">
        <v>1004</v>
      </c>
      <c r="B42" s="281" t="s">
        <v>954</v>
      </c>
      <c r="C42" s="278" t="s">
        <v>954</v>
      </c>
      <c r="D42" s="278" t="s">
        <v>954</v>
      </c>
      <c r="E42" s="278" t="s">
        <v>954</v>
      </c>
      <c r="F42" s="278" t="s">
        <v>954</v>
      </c>
      <c r="G42" s="278" t="s">
        <v>954</v>
      </c>
      <c r="H42" s="278">
        <v>19412</v>
      </c>
      <c r="I42" s="279">
        <v>18047</v>
      </c>
      <c r="J42" s="279">
        <v>18987</v>
      </c>
      <c r="K42" s="333">
        <v>19219</v>
      </c>
    </row>
    <row r="43" spans="1:11" ht="20.100000000000001" customHeight="1">
      <c r="A43" s="270" t="s">
        <v>1005</v>
      </c>
      <c r="B43" s="281" t="s">
        <v>954</v>
      </c>
      <c r="C43" s="278" t="s">
        <v>954</v>
      </c>
      <c r="D43" s="278" t="s">
        <v>954</v>
      </c>
      <c r="E43" s="278" t="s">
        <v>954</v>
      </c>
      <c r="F43" s="278">
        <v>2621</v>
      </c>
      <c r="G43" s="299">
        <v>2336</v>
      </c>
      <c r="H43" s="297" t="s">
        <v>954</v>
      </c>
      <c r="I43" s="279" t="s">
        <v>954</v>
      </c>
      <c r="J43" s="279" t="s">
        <v>954</v>
      </c>
      <c r="K43" s="334" t="s">
        <v>946</v>
      </c>
    </row>
    <row r="44" spans="1:11" ht="20.100000000000001" customHeight="1">
      <c r="A44" s="270" t="s">
        <v>1006</v>
      </c>
      <c r="B44" s="281" t="s">
        <v>954</v>
      </c>
      <c r="C44" s="278" t="s">
        <v>954</v>
      </c>
      <c r="D44" s="278" t="s">
        <v>954</v>
      </c>
      <c r="E44" s="278" t="s">
        <v>954</v>
      </c>
      <c r="F44" s="278" t="s">
        <v>954</v>
      </c>
      <c r="G44" s="278" t="s">
        <v>954</v>
      </c>
      <c r="H44" s="278">
        <v>3621</v>
      </c>
      <c r="I44" s="297">
        <v>3251</v>
      </c>
      <c r="J44" s="297">
        <v>3114</v>
      </c>
      <c r="K44" s="333">
        <v>2980</v>
      </c>
    </row>
    <row r="45" spans="1:11" ht="20.100000000000001" customHeight="1">
      <c r="A45" s="270" t="s">
        <v>1007</v>
      </c>
      <c r="B45" s="281" t="s">
        <v>954</v>
      </c>
      <c r="C45" s="278" t="s">
        <v>954</v>
      </c>
      <c r="D45" s="278" t="s">
        <v>954</v>
      </c>
      <c r="E45" s="278" t="s">
        <v>954</v>
      </c>
      <c r="F45" s="278" t="s">
        <v>954</v>
      </c>
      <c r="G45" s="278" t="s">
        <v>954</v>
      </c>
      <c r="H45" s="278">
        <v>1726</v>
      </c>
      <c r="I45" s="297">
        <v>1814</v>
      </c>
      <c r="J45" s="297">
        <v>1175</v>
      </c>
      <c r="K45" s="333">
        <v>1275</v>
      </c>
    </row>
    <row r="46" spans="1:11" ht="20.100000000000001" customHeight="1">
      <c r="A46" s="270" t="s">
        <v>1015</v>
      </c>
      <c r="B46" s="281" t="s">
        <v>954</v>
      </c>
      <c r="C46" s="278" t="s">
        <v>954</v>
      </c>
      <c r="D46" s="278" t="s">
        <v>954</v>
      </c>
      <c r="E46" s="278" t="s">
        <v>954</v>
      </c>
      <c r="F46" s="278">
        <v>933</v>
      </c>
      <c r="G46" s="299">
        <v>7014</v>
      </c>
      <c r="H46" s="297">
        <v>6870</v>
      </c>
      <c r="I46" s="297">
        <v>6690</v>
      </c>
      <c r="J46" s="297">
        <v>6013</v>
      </c>
      <c r="K46" s="333">
        <v>6059</v>
      </c>
    </row>
    <row r="47" spans="1:11" ht="20.100000000000001" customHeight="1">
      <c r="A47" s="270" t="s">
        <v>1009</v>
      </c>
      <c r="B47" s="281" t="s">
        <v>954</v>
      </c>
      <c r="C47" s="278" t="s">
        <v>954</v>
      </c>
      <c r="D47" s="278" t="s">
        <v>954</v>
      </c>
      <c r="E47" s="278" t="s">
        <v>954</v>
      </c>
      <c r="F47" s="278">
        <v>4420</v>
      </c>
      <c r="G47" s="299">
        <v>6002</v>
      </c>
      <c r="H47" s="297">
        <v>7662</v>
      </c>
      <c r="I47" s="297">
        <v>9269</v>
      </c>
      <c r="J47" s="297">
        <v>10541</v>
      </c>
      <c r="K47" s="333">
        <v>10293</v>
      </c>
    </row>
    <row r="48" spans="1:11" ht="20.100000000000001" customHeight="1">
      <c r="A48" s="270" t="s">
        <v>1010</v>
      </c>
      <c r="B48" s="281" t="s">
        <v>954</v>
      </c>
      <c r="C48" s="278" t="s">
        <v>954</v>
      </c>
      <c r="D48" s="278" t="s">
        <v>954</v>
      </c>
      <c r="E48" s="278" t="s">
        <v>954</v>
      </c>
      <c r="F48" s="278">
        <v>206</v>
      </c>
      <c r="G48" s="299">
        <v>741</v>
      </c>
      <c r="H48" s="297">
        <v>152</v>
      </c>
      <c r="I48" s="297">
        <v>98</v>
      </c>
      <c r="J48" s="297">
        <v>112</v>
      </c>
      <c r="K48" s="333">
        <v>128</v>
      </c>
    </row>
    <row r="49" spans="1:11" ht="20.100000000000001" customHeight="1">
      <c r="A49" s="285" t="s">
        <v>1011</v>
      </c>
      <c r="B49" s="286" t="s">
        <v>954</v>
      </c>
      <c r="C49" s="287" t="s">
        <v>954</v>
      </c>
      <c r="D49" s="287" t="s">
        <v>954</v>
      </c>
      <c r="E49" s="287" t="s">
        <v>954</v>
      </c>
      <c r="F49" s="287">
        <v>11210</v>
      </c>
      <c r="G49" s="335">
        <v>22974</v>
      </c>
      <c r="H49" s="289">
        <v>7808</v>
      </c>
      <c r="I49" s="289">
        <v>7883</v>
      </c>
      <c r="J49" s="289">
        <v>8741</v>
      </c>
      <c r="K49" s="336">
        <v>9398</v>
      </c>
    </row>
    <row r="50" spans="1:11" ht="15.75" customHeight="1">
      <c r="B50" s="298"/>
      <c r="C50" s="304" t="s">
        <v>1016</v>
      </c>
      <c r="D50" s="305"/>
      <c r="K50" s="306" t="s">
        <v>1017</v>
      </c>
    </row>
    <row r="51" spans="1:11" ht="15.75" customHeight="1">
      <c r="K51" s="304" t="s">
        <v>1018</v>
      </c>
    </row>
    <row r="52" spans="1:11" ht="11.25" customHeight="1">
      <c r="B52" s="298"/>
      <c r="C52" s="298"/>
      <c r="J52" s="337"/>
    </row>
    <row r="53" spans="1:11" ht="11.25" customHeight="1">
      <c r="A53" s="313"/>
    </row>
    <row r="54" spans="1:11" ht="14.25" customHeight="1">
      <c r="A54" s="2215"/>
      <c r="B54" s="2215"/>
      <c r="C54" s="2215"/>
      <c r="D54" s="2215"/>
      <c r="E54" s="2215"/>
      <c r="F54" s="2215"/>
      <c r="G54" s="2215"/>
      <c r="H54" s="2215"/>
      <c r="I54" s="2215"/>
      <c r="J54" s="2215"/>
      <c r="K54" s="2215"/>
    </row>
    <row r="55" spans="1:11" ht="14.25" customHeight="1">
      <c r="A55" s="2215"/>
      <c r="B55" s="2215"/>
      <c r="C55" s="2215"/>
      <c r="D55" s="2215"/>
      <c r="E55" s="2215"/>
      <c r="F55" s="2215"/>
      <c r="G55" s="2215"/>
      <c r="H55" s="2215"/>
      <c r="I55" s="2215"/>
      <c r="J55" s="2215"/>
      <c r="K55" s="2215"/>
    </row>
    <row r="56" spans="1:11" ht="14.25" customHeight="1">
      <c r="A56" s="2215"/>
      <c r="B56" s="2215"/>
      <c r="C56" s="2215"/>
      <c r="D56" s="2215"/>
      <c r="E56" s="2215"/>
      <c r="F56" s="2215"/>
      <c r="G56" s="2215"/>
      <c r="H56" s="2215"/>
      <c r="I56" s="2215"/>
      <c r="J56" s="2215"/>
      <c r="K56" s="2215"/>
    </row>
    <row r="57" spans="1:11" ht="15.75" customHeight="1"/>
    <row r="58" spans="1:11" ht="15.75" customHeight="1"/>
    <row r="59" spans="1:11" ht="16.5" customHeight="1"/>
  </sheetData>
  <mergeCells count="1">
    <mergeCell ref="A54:K56"/>
  </mergeCells>
  <phoneticPr fontId="8"/>
  <printOptions horizontalCentered="1"/>
  <pageMargins left="0.78740157480314965" right="0.78740157480314965" top="0.98425196850393704" bottom="0.98425196850393704" header="0.51181102362204722" footer="0.51181102362204722"/>
  <pageSetup paperSize="9" scale="7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8C84B-D3AE-45B5-9573-353E060F946B}">
  <sheetPr>
    <pageSetUpPr fitToPage="1"/>
  </sheetPr>
  <dimension ref="A1:M58"/>
  <sheetViews>
    <sheetView view="pageBreakPreview" zoomScale="85" zoomScaleNormal="100" zoomScaleSheetLayoutView="85" workbookViewId="0">
      <pane xSplit="1" ySplit="5" topLeftCell="B18" activePane="bottomRight" state="frozen"/>
      <selection pane="topRight" activeCell="B1" sqref="B1"/>
      <selection pane="bottomLeft" activeCell="A6" sqref="A6"/>
      <selection pane="bottomRight" activeCell="E12" sqref="E12"/>
    </sheetView>
  </sheetViews>
  <sheetFormatPr defaultColWidth="8.5" defaultRowHeight="18" customHeight="1"/>
  <cols>
    <col min="1" max="1" width="7.875" customWidth="1"/>
    <col min="2" max="5" width="7.875" style="21" customWidth="1"/>
    <col min="6" max="6" width="7.875" style="22" customWidth="1"/>
    <col min="7" max="8" width="6.875" customWidth="1"/>
    <col min="9" max="9" width="8.875" customWidth="1"/>
    <col min="10" max="10" width="11.375" customWidth="1"/>
    <col min="11" max="11" width="9.625" customWidth="1"/>
  </cols>
  <sheetData>
    <row r="1" spans="1:13" ht="31.5" customHeight="1">
      <c r="A1" s="20" t="s">
        <v>2343</v>
      </c>
    </row>
    <row r="2" spans="1:13" ht="18.95" customHeight="1" thickBot="1">
      <c r="K2" s="23"/>
    </row>
    <row r="3" spans="1:13" s="1703" customFormat="1" ht="26.25" customHeight="1">
      <c r="A3" s="24"/>
      <c r="B3" s="2164" t="s">
        <v>65</v>
      </c>
      <c r="C3" s="2165"/>
      <c r="D3" s="2165"/>
      <c r="E3" s="2165"/>
      <c r="F3" s="2165"/>
      <c r="G3" s="2166" t="s">
        <v>66</v>
      </c>
      <c r="H3" s="2167"/>
      <c r="I3" s="25" t="s">
        <v>67</v>
      </c>
      <c r="J3" s="26" t="s">
        <v>68</v>
      </c>
      <c r="K3" s="2171" t="s">
        <v>69</v>
      </c>
      <c r="M3" s="16"/>
    </row>
    <row r="4" spans="1:13" s="1703" customFormat="1" ht="17.25" customHeight="1">
      <c r="A4" s="2174"/>
      <c r="B4" s="2176" t="s">
        <v>70</v>
      </c>
      <c r="C4" s="2177"/>
      <c r="D4" s="2178"/>
      <c r="E4" s="2179" t="s">
        <v>71</v>
      </c>
      <c r="F4" s="2181" t="s">
        <v>72</v>
      </c>
      <c r="G4" s="2183" t="s">
        <v>70</v>
      </c>
      <c r="H4" s="2185" t="s">
        <v>73</v>
      </c>
      <c r="I4" s="2187" t="s">
        <v>74</v>
      </c>
      <c r="J4" s="2189" t="s">
        <v>2342</v>
      </c>
      <c r="K4" s="2172"/>
    </row>
    <row r="5" spans="1:13" s="1703" customFormat="1" ht="20.25" customHeight="1" thickBot="1">
      <c r="A5" s="2175"/>
      <c r="B5" s="27" t="s">
        <v>75</v>
      </c>
      <c r="C5" s="28" t="s">
        <v>76</v>
      </c>
      <c r="D5" s="29" t="s">
        <v>77</v>
      </c>
      <c r="E5" s="2180"/>
      <c r="F5" s="2182"/>
      <c r="G5" s="2184"/>
      <c r="H5" s="2186"/>
      <c r="I5" s="2188"/>
      <c r="J5" s="2190"/>
      <c r="K5" s="2173"/>
    </row>
    <row r="6" spans="1:13" s="16" customFormat="1" ht="24.95" customHeight="1">
      <c r="A6" s="30">
        <v>16</v>
      </c>
      <c r="B6" s="31">
        <v>14.8</v>
      </c>
      <c r="C6" s="32">
        <v>20.399999999999999</v>
      </c>
      <c r="D6" s="32">
        <v>9.5</v>
      </c>
      <c r="E6" s="36">
        <v>37.299999999999997</v>
      </c>
      <c r="F6" s="33">
        <v>-7</v>
      </c>
      <c r="G6" s="39">
        <v>74</v>
      </c>
      <c r="H6" s="35">
        <v>11</v>
      </c>
      <c r="I6" s="36">
        <v>2.6</v>
      </c>
      <c r="J6" s="37">
        <v>1606.5</v>
      </c>
      <c r="K6" s="38">
        <v>2232.5</v>
      </c>
    </row>
    <row r="7" spans="1:13" s="16" customFormat="1" ht="24.95" customHeight="1">
      <c r="A7" s="30">
        <v>17</v>
      </c>
      <c r="B7" s="31">
        <v>13.7</v>
      </c>
      <c r="C7" s="32">
        <v>19.2</v>
      </c>
      <c r="D7" s="33">
        <v>8.6</v>
      </c>
      <c r="E7" s="32">
        <v>34.4</v>
      </c>
      <c r="F7" s="33">
        <v>-7.4</v>
      </c>
      <c r="G7" s="34">
        <v>74</v>
      </c>
      <c r="H7" s="35">
        <v>12</v>
      </c>
      <c r="I7" s="36">
        <v>2.5</v>
      </c>
      <c r="J7" s="37">
        <v>1132</v>
      </c>
      <c r="K7" s="38">
        <v>2067.9</v>
      </c>
    </row>
    <row r="8" spans="1:13" s="16" customFormat="1" ht="24.95" customHeight="1">
      <c r="A8" s="30">
        <v>18</v>
      </c>
      <c r="B8" s="31">
        <v>14.2</v>
      </c>
      <c r="C8" s="32">
        <v>19</v>
      </c>
      <c r="D8" s="33">
        <v>9.6</v>
      </c>
      <c r="E8" s="32">
        <v>34.6</v>
      </c>
      <c r="F8" s="33">
        <v>-7.5</v>
      </c>
      <c r="G8" s="34">
        <v>77</v>
      </c>
      <c r="H8" s="35">
        <v>14</v>
      </c>
      <c r="I8" s="36">
        <v>2.4</v>
      </c>
      <c r="J8" s="37">
        <v>1616.5</v>
      </c>
      <c r="K8" s="38">
        <v>1672.1</v>
      </c>
      <c r="M8" s="1740"/>
    </row>
    <row r="9" spans="1:13" s="16" customFormat="1" ht="24.95" customHeight="1">
      <c r="A9" s="30">
        <v>19</v>
      </c>
      <c r="B9" s="31">
        <v>14.6</v>
      </c>
      <c r="C9" s="32">
        <v>19.899999999999999</v>
      </c>
      <c r="D9" s="33">
        <v>9.6</v>
      </c>
      <c r="E9" s="32">
        <v>37.700000000000003</v>
      </c>
      <c r="F9" s="33">
        <v>-5.3</v>
      </c>
      <c r="G9" s="34">
        <v>75</v>
      </c>
      <c r="H9" s="35">
        <v>13</v>
      </c>
      <c r="I9" s="36">
        <v>2.4</v>
      </c>
      <c r="J9" s="37">
        <v>1137.5</v>
      </c>
      <c r="K9" s="38">
        <v>2082.5</v>
      </c>
    </row>
    <row r="10" spans="1:13" s="16" customFormat="1" ht="24.95" customHeight="1">
      <c r="A10" s="30">
        <v>20</v>
      </c>
      <c r="B10" s="31">
        <v>14.1</v>
      </c>
      <c r="C10" s="32">
        <v>19.3</v>
      </c>
      <c r="D10" s="33">
        <v>9.4</v>
      </c>
      <c r="E10" s="32">
        <v>35.9</v>
      </c>
      <c r="F10" s="33">
        <v>-7.3</v>
      </c>
      <c r="G10" s="34">
        <v>74</v>
      </c>
      <c r="H10" s="35">
        <v>11</v>
      </c>
      <c r="I10" s="36">
        <v>2.2999999999999998</v>
      </c>
      <c r="J10" s="37">
        <v>1373</v>
      </c>
      <c r="K10" s="38">
        <v>1892.8</v>
      </c>
    </row>
    <row r="11" spans="1:13" s="16" customFormat="1" ht="24.95" customHeight="1">
      <c r="A11" s="30">
        <v>21</v>
      </c>
      <c r="B11" s="31">
        <v>14.4</v>
      </c>
      <c r="C11" s="32">
        <v>19.5</v>
      </c>
      <c r="D11" s="33">
        <v>9.8000000000000007</v>
      </c>
      <c r="E11" s="32">
        <v>33.200000000000003</v>
      </c>
      <c r="F11" s="33">
        <v>-5.9</v>
      </c>
      <c r="G11" s="34">
        <v>74</v>
      </c>
      <c r="H11" s="35">
        <v>12</v>
      </c>
      <c r="I11" s="36">
        <v>2.2999999999999998</v>
      </c>
      <c r="J11" s="37">
        <v>1336</v>
      </c>
      <c r="K11" s="38">
        <v>1854.7</v>
      </c>
    </row>
    <row r="12" spans="1:13" s="16" customFormat="1" ht="24.95" customHeight="1">
      <c r="A12" s="30">
        <v>22</v>
      </c>
      <c r="B12" s="31">
        <v>14.8</v>
      </c>
      <c r="C12" s="32">
        <v>20.2</v>
      </c>
      <c r="D12" s="33">
        <v>10</v>
      </c>
      <c r="E12" s="32">
        <v>36.6</v>
      </c>
      <c r="F12" s="33">
        <v>-6.8</v>
      </c>
      <c r="G12" s="34">
        <v>74</v>
      </c>
      <c r="H12" s="35">
        <v>16</v>
      </c>
      <c r="I12" s="36">
        <v>2.2999999999999998</v>
      </c>
      <c r="J12" s="37">
        <v>1398</v>
      </c>
      <c r="K12" s="38">
        <v>2017.6</v>
      </c>
    </row>
    <row r="13" spans="1:13" s="16" customFormat="1" ht="24.95" customHeight="1">
      <c r="A13" s="30">
        <v>23</v>
      </c>
      <c r="B13" s="31">
        <v>14.3</v>
      </c>
      <c r="C13" s="32">
        <v>19.8</v>
      </c>
      <c r="D13" s="33">
        <v>9.3000000000000007</v>
      </c>
      <c r="E13" s="32">
        <v>36.5</v>
      </c>
      <c r="F13" s="33">
        <v>-8.4</v>
      </c>
      <c r="G13" s="34">
        <v>73</v>
      </c>
      <c r="H13" s="35">
        <v>10</v>
      </c>
      <c r="I13" s="36">
        <v>2.2999999999999998</v>
      </c>
      <c r="J13" s="37">
        <v>1394.5</v>
      </c>
      <c r="K13" s="38">
        <v>2140.3000000000002</v>
      </c>
    </row>
    <row r="14" spans="1:13" s="16" customFormat="1" ht="24.95" customHeight="1">
      <c r="A14" s="30">
        <v>24</v>
      </c>
      <c r="B14" s="40">
        <v>14</v>
      </c>
      <c r="C14" s="41">
        <v>19.399999999999999</v>
      </c>
      <c r="D14" s="42">
        <v>9</v>
      </c>
      <c r="E14" s="41">
        <v>35.6</v>
      </c>
      <c r="F14" s="42">
        <v>-8.8000000000000007</v>
      </c>
      <c r="G14" s="43">
        <v>72</v>
      </c>
      <c r="H14" s="44">
        <v>12</v>
      </c>
      <c r="I14" s="45">
        <v>2.4</v>
      </c>
      <c r="J14" s="46">
        <v>1395.5</v>
      </c>
      <c r="K14" s="47">
        <v>2194.3000000000002</v>
      </c>
    </row>
    <row r="15" spans="1:13" s="16" customFormat="1" ht="24.95" customHeight="1">
      <c r="A15" s="30">
        <v>25</v>
      </c>
      <c r="B15" s="40">
        <v>14.5</v>
      </c>
      <c r="C15" s="41">
        <v>20.100000000000001</v>
      </c>
      <c r="D15" s="42">
        <v>9.3000000000000007</v>
      </c>
      <c r="E15" s="41">
        <v>36.799999999999997</v>
      </c>
      <c r="F15" s="42">
        <v>-7.6</v>
      </c>
      <c r="G15" s="43">
        <v>72</v>
      </c>
      <c r="H15" s="44">
        <v>13</v>
      </c>
      <c r="I15" s="45">
        <v>2.4</v>
      </c>
      <c r="J15" s="46">
        <v>1282</v>
      </c>
      <c r="K15" s="47">
        <v>2224.8000000000002</v>
      </c>
    </row>
    <row r="16" spans="1:13" s="16" customFormat="1" ht="24.95" customHeight="1">
      <c r="A16" s="30">
        <v>26</v>
      </c>
      <c r="B16" s="40">
        <v>14.2</v>
      </c>
      <c r="C16" s="41">
        <v>19.7</v>
      </c>
      <c r="D16" s="42">
        <v>9.1</v>
      </c>
      <c r="E16" s="41">
        <v>36.200000000000003</v>
      </c>
      <c r="F16" s="42">
        <v>-7.7</v>
      </c>
      <c r="G16" s="43">
        <v>72</v>
      </c>
      <c r="H16" s="44">
        <v>9</v>
      </c>
      <c r="I16" s="45">
        <v>2.2999999999999998</v>
      </c>
      <c r="J16" s="46">
        <v>1642</v>
      </c>
      <c r="K16" s="47">
        <v>2211.1999999999998</v>
      </c>
    </row>
    <row r="17" spans="1:13" s="16" customFormat="1" ht="24.95" customHeight="1">
      <c r="A17" s="30">
        <v>27</v>
      </c>
      <c r="B17" s="40">
        <v>14.9</v>
      </c>
      <c r="C17" s="41">
        <v>20</v>
      </c>
      <c r="D17" s="42">
        <v>10.1</v>
      </c>
      <c r="E17" s="41">
        <v>36.1</v>
      </c>
      <c r="F17" s="42">
        <v>-6.7</v>
      </c>
      <c r="G17" s="43">
        <v>75</v>
      </c>
      <c r="H17" s="44">
        <v>9</v>
      </c>
      <c r="I17" s="45">
        <v>2.2999999999999998</v>
      </c>
      <c r="J17" s="46">
        <v>1463</v>
      </c>
      <c r="K17" s="47">
        <v>2058.9</v>
      </c>
    </row>
    <row r="18" spans="1:13" s="16" customFormat="1" ht="24.95" customHeight="1">
      <c r="A18" s="30">
        <v>28</v>
      </c>
      <c r="B18" s="40">
        <v>14.9</v>
      </c>
      <c r="C18" s="41">
        <v>20.100000000000001</v>
      </c>
      <c r="D18" s="42">
        <v>10.1</v>
      </c>
      <c r="E18" s="41">
        <v>36</v>
      </c>
      <c r="F18" s="42">
        <v>-6.3</v>
      </c>
      <c r="G18" s="43">
        <v>75</v>
      </c>
      <c r="H18" s="44">
        <v>8</v>
      </c>
      <c r="I18" s="45">
        <v>2.2999999999999998</v>
      </c>
      <c r="J18" s="46">
        <v>1407</v>
      </c>
      <c r="K18" s="47">
        <v>1977.5</v>
      </c>
    </row>
    <row r="19" spans="1:13" s="16" customFormat="1" ht="24.95" customHeight="1">
      <c r="A19" s="30">
        <v>29</v>
      </c>
      <c r="B19" s="40">
        <v>14.2</v>
      </c>
      <c r="C19" s="41">
        <v>19.7</v>
      </c>
      <c r="D19" s="42">
        <v>9.1999999999999993</v>
      </c>
      <c r="E19" s="41">
        <v>35</v>
      </c>
      <c r="F19" s="42">
        <v>-7.3</v>
      </c>
      <c r="G19" s="43">
        <v>73</v>
      </c>
      <c r="H19" s="44">
        <v>11</v>
      </c>
      <c r="I19" s="45">
        <v>2.2000000000000002</v>
      </c>
      <c r="J19" s="46">
        <v>1201</v>
      </c>
      <c r="K19" s="47">
        <v>2125.4</v>
      </c>
    </row>
    <row r="20" spans="1:13" s="16" customFormat="1" ht="24.95" customHeight="1">
      <c r="A20" s="30">
        <v>30</v>
      </c>
      <c r="B20" s="40">
        <v>15.3</v>
      </c>
      <c r="C20" s="41">
        <v>20.7</v>
      </c>
      <c r="D20" s="42">
        <v>10.3</v>
      </c>
      <c r="E20" s="41">
        <v>37.4</v>
      </c>
      <c r="F20" s="42">
        <v>-7</v>
      </c>
      <c r="G20" s="43">
        <v>76</v>
      </c>
      <c r="H20" s="44">
        <v>15</v>
      </c>
      <c r="I20" s="45">
        <v>2.4</v>
      </c>
      <c r="J20" s="46">
        <v>1094.5</v>
      </c>
      <c r="K20" s="47">
        <v>2155.4</v>
      </c>
    </row>
    <row r="21" spans="1:13" s="16" customFormat="1" ht="24.95" customHeight="1">
      <c r="A21" s="30" t="s">
        <v>78</v>
      </c>
      <c r="B21" s="40">
        <v>15</v>
      </c>
      <c r="C21" s="41">
        <v>20.2</v>
      </c>
      <c r="D21" s="42">
        <v>10.1</v>
      </c>
      <c r="E21" s="41">
        <v>35.5</v>
      </c>
      <c r="F21" s="42">
        <v>-7.1</v>
      </c>
      <c r="G21" s="43">
        <v>75</v>
      </c>
      <c r="H21" s="44">
        <v>13</v>
      </c>
      <c r="I21" s="45">
        <v>2.2000000000000002</v>
      </c>
      <c r="J21" s="46">
        <v>1420.5</v>
      </c>
      <c r="K21" s="47">
        <v>1996.8</v>
      </c>
    </row>
    <row r="22" spans="1:13" s="16" customFormat="1" ht="24.95" customHeight="1">
      <c r="A22" s="30">
        <v>2</v>
      </c>
      <c r="B22" s="40">
        <v>15.1</v>
      </c>
      <c r="C22" s="41">
        <v>20.3</v>
      </c>
      <c r="D22" s="42">
        <v>10.3</v>
      </c>
      <c r="E22" s="45">
        <v>36.5</v>
      </c>
      <c r="F22" s="42">
        <v>-7.9</v>
      </c>
      <c r="G22" s="43">
        <v>78</v>
      </c>
      <c r="H22" s="44">
        <v>17</v>
      </c>
      <c r="I22" s="45">
        <v>2.1</v>
      </c>
      <c r="J22" s="46">
        <v>1336</v>
      </c>
      <c r="K22" s="47">
        <v>1962.1</v>
      </c>
    </row>
    <row r="23" spans="1:13" s="16" customFormat="1" ht="24.95" customHeight="1">
      <c r="A23" s="30">
        <v>3</v>
      </c>
      <c r="B23" s="40">
        <v>15</v>
      </c>
      <c r="C23" s="41">
        <v>20.6</v>
      </c>
      <c r="D23" s="41">
        <v>9.9</v>
      </c>
      <c r="E23" s="45">
        <v>36.299999999999997</v>
      </c>
      <c r="F23" s="42">
        <v>-8.1999999999999993</v>
      </c>
      <c r="G23" s="43">
        <v>76</v>
      </c>
      <c r="H23" s="43">
        <v>11</v>
      </c>
      <c r="I23" s="45">
        <v>2.2000000000000002</v>
      </c>
      <c r="J23" s="45">
        <v>1523.5</v>
      </c>
      <c r="K23" s="47">
        <v>2180.3000000000002</v>
      </c>
    </row>
    <row r="24" spans="1:13" s="16" customFormat="1" ht="24.95" customHeight="1" thickBot="1">
      <c r="A24" s="48">
        <v>4</v>
      </c>
      <c r="B24" s="49">
        <v>14.8</v>
      </c>
      <c r="C24" s="50">
        <v>20.399999999999999</v>
      </c>
      <c r="D24" s="50">
        <v>9.9</v>
      </c>
      <c r="E24" s="51">
        <v>37.4</v>
      </c>
      <c r="F24" s="50">
        <v>-7.2</v>
      </c>
      <c r="G24" s="52">
        <v>77</v>
      </c>
      <c r="H24" s="53">
        <v>15</v>
      </c>
      <c r="I24" s="54">
        <v>2.1</v>
      </c>
      <c r="J24" s="55">
        <v>1317</v>
      </c>
      <c r="K24" s="56">
        <v>2090.1999999999998</v>
      </c>
      <c r="L24" s="57"/>
    </row>
    <row r="25" spans="1:13" s="16" customFormat="1" ht="24.95" customHeight="1">
      <c r="A25" s="1705"/>
      <c r="B25" s="58"/>
      <c r="C25" s="1739"/>
      <c r="D25" s="58"/>
      <c r="E25" s="58"/>
      <c r="F25" s="58"/>
      <c r="G25" s="1738"/>
      <c r="H25" s="59"/>
      <c r="I25" s="1737"/>
      <c r="J25" s="1736"/>
      <c r="K25" s="32" t="s">
        <v>2341</v>
      </c>
      <c r="L25" s="60"/>
    </row>
    <row r="26" spans="1:13" s="16" customFormat="1" ht="24.95" customHeight="1">
      <c r="A26" s="2191" t="s">
        <v>2340</v>
      </c>
      <c r="B26" s="2191"/>
      <c r="C26" s="2191"/>
      <c r="D26" s="1735">
        <v>4</v>
      </c>
      <c r="E26" s="1734" t="s">
        <v>2339</v>
      </c>
      <c r="F26" s="1733"/>
      <c r="G26" s="5"/>
      <c r="H26" s="5"/>
      <c r="I26" s="5"/>
      <c r="J26" s="5"/>
      <c r="K26" s="5"/>
      <c r="L26"/>
      <c r="M26"/>
    </row>
    <row r="27" spans="1:13" ht="31.5" customHeight="1" thickBot="1">
      <c r="A27" s="23"/>
      <c r="B27" s="1732"/>
      <c r="C27" s="1732"/>
      <c r="D27" s="1732"/>
      <c r="E27" s="1732"/>
      <c r="F27" s="1731"/>
      <c r="G27" s="23"/>
      <c r="H27" s="23"/>
      <c r="I27" s="23"/>
      <c r="J27" s="23"/>
      <c r="K27" s="23"/>
    </row>
    <row r="28" spans="1:13" ht="18.95" customHeight="1">
      <c r="A28" s="24"/>
      <c r="B28" s="2164" t="s">
        <v>65</v>
      </c>
      <c r="C28" s="2165"/>
      <c r="D28" s="2165"/>
      <c r="E28" s="2165"/>
      <c r="F28" s="2165"/>
      <c r="G28" s="2166" t="s">
        <v>66</v>
      </c>
      <c r="H28" s="2167"/>
      <c r="I28" s="25" t="s">
        <v>67</v>
      </c>
      <c r="J28" s="26" t="s">
        <v>68</v>
      </c>
      <c r="K28" s="2171" t="s">
        <v>69</v>
      </c>
      <c r="L28" s="1703"/>
      <c r="M28" s="1703"/>
    </row>
    <row r="29" spans="1:13" s="1703" customFormat="1" ht="26.25" customHeight="1">
      <c r="A29" s="2174"/>
      <c r="B29" s="2176" t="s">
        <v>70</v>
      </c>
      <c r="C29" s="2177"/>
      <c r="D29" s="2178"/>
      <c r="E29" s="2179" t="s">
        <v>71</v>
      </c>
      <c r="F29" s="2181" t="s">
        <v>72</v>
      </c>
      <c r="G29" s="2183" t="s">
        <v>70</v>
      </c>
      <c r="H29" s="2185" t="s">
        <v>73</v>
      </c>
      <c r="I29" s="2187" t="s">
        <v>74</v>
      </c>
      <c r="J29" s="2189" t="s">
        <v>2338</v>
      </c>
      <c r="K29" s="2172"/>
    </row>
    <row r="30" spans="1:13" s="1703" customFormat="1" ht="17.25" customHeight="1" thickBot="1">
      <c r="A30" s="2175"/>
      <c r="B30" s="27" t="s">
        <v>75</v>
      </c>
      <c r="C30" s="28" t="s">
        <v>76</v>
      </c>
      <c r="D30" s="29" t="s">
        <v>77</v>
      </c>
      <c r="E30" s="2180"/>
      <c r="F30" s="2182"/>
      <c r="G30" s="2184"/>
      <c r="H30" s="2186"/>
      <c r="I30" s="2188"/>
      <c r="J30" s="2190"/>
      <c r="K30" s="2173"/>
    </row>
    <row r="31" spans="1:13" s="1703" customFormat="1" ht="20.25" customHeight="1">
      <c r="A31" s="30">
        <v>1</v>
      </c>
      <c r="B31" s="41">
        <v>2.5</v>
      </c>
      <c r="C31" s="41">
        <v>8.9</v>
      </c>
      <c r="D31" s="42">
        <v>-3.4</v>
      </c>
      <c r="E31" s="41">
        <v>13.8</v>
      </c>
      <c r="F31" s="42">
        <v>-7</v>
      </c>
      <c r="G31" s="61">
        <v>62</v>
      </c>
      <c r="H31" s="62">
        <v>19</v>
      </c>
      <c r="I31" s="63">
        <v>2.1</v>
      </c>
      <c r="J31" s="64">
        <v>23</v>
      </c>
      <c r="K31" s="65">
        <v>217.3</v>
      </c>
      <c r="L31" s="16"/>
      <c r="M31" s="16"/>
    </row>
    <row r="32" spans="1:13" s="16" customFormat="1" ht="24.95" customHeight="1">
      <c r="A32" s="30">
        <v>2</v>
      </c>
      <c r="B32" s="41">
        <v>3.3</v>
      </c>
      <c r="C32" s="41">
        <v>10</v>
      </c>
      <c r="D32" s="42">
        <v>-2.9</v>
      </c>
      <c r="E32" s="41">
        <v>16.399999999999999</v>
      </c>
      <c r="F32" s="42">
        <v>-7.2</v>
      </c>
      <c r="G32" s="61">
        <v>62</v>
      </c>
      <c r="H32" s="62">
        <v>17</v>
      </c>
      <c r="I32" s="63">
        <v>2.2000000000000002</v>
      </c>
      <c r="J32" s="64">
        <v>65</v>
      </c>
      <c r="K32" s="65">
        <v>209.4</v>
      </c>
    </row>
    <row r="33" spans="1:13" s="16" customFormat="1" ht="24.95" customHeight="1">
      <c r="A33" s="30">
        <v>3</v>
      </c>
      <c r="B33" s="41">
        <v>9.1</v>
      </c>
      <c r="C33" s="41">
        <v>15.7</v>
      </c>
      <c r="D33" s="42">
        <v>3.3</v>
      </c>
      <c r="E33" s="41">
        <v>25.1</v>
      </c>
      <c r="F33" s="42">
        <v>-3</v>
      </c>
      <c r="G33" s="61">
        <v>69</v>
      </c>
      <c r="H33" s="62">
        <v>16</v>
      </c>
      <c r="I33" s="63">
        <v>2.2999999999999998</v>
      </c>
      <c r="J33" s="64">
        <v>115</v>
      </c>
      <c r="K33" s="65">
        <v>202</v>
      </c>
    </row>
    <row r="34" spans="1:13" s="16" customFormat="1" ht="24.95" customHeight="1">
      <c r="A34" s="30">
        <v>4</v>
      </c>
      <c r="B34" s="41">
        <v>14.1</v>
      </c>
      <c r="C34" s="41">
        <v>19.7</v>
      </c>
      <c r="D34" s="42">
        <v>8.8000000000000007</v>
      </c>
      <c r="E34" s="41">
        <v>27.7</v>
      </c>
      <c r="F34" s="42">
        <v>-1.2</v>
      </c>
      <c r="G34" s="61">
        <v>78</v>
      </c>
      <c r="H34" s="62">
        <v>20</v>
      </c>
      <c r="I34" s="63">
        <v>2.2999999999999998</v>
      </c>
      <c r="J34" s="64">
        <v>186</v>
      </c>
      <c r="K34" s="65">
        <v>172.1</v>
      </c>
    </row>
    <row r="35" spans="1:13" s="16" customFormat="1" ht="24.95" customHeight="1">
      <c r="A35" s="30">
        <v>5</v>
      </c>
      <c r="B35" s="41">
        <v>17.600000000000001</v>
      </c>
      <c r="C35" s="41">
        <v>22.6</v>
      </c>
      <c r="D35" s="42">
        <v>12.5</v>
      </c>
      <c r="E35" s="41">
        <v>31.6</v>
      </c>
      <c r="F35" s="42">
        <v>6.4</v>
      </c>
      <c r="G35" s="61">
        <v>80</v>
      </c>
      <c r="H35" s="62">
        <v>23</v>
      </c>
      <c r="I35" s="63">
        <v>2</v>
      </c>
      <c r="J35" s="64">
        <v>155</v>
      </c>
      <c r="K35" s="65">
        <v>176</v>
      </c>
    </row>
    <row r="36" spans="1:13" s="16" customFormat="1" ht="24.95" customHeight="1">
      <c r="A36" s="30">
        <v>6</v>
      </c>
      <c r="B36" s="41">
        <v>21.8</v>
      </c>
      <c r="C36" s="41">
        <v>26.7</v>
      </c>
      <c r="D36" s="42">
        <v>17.600000000000001</v>
      </c>
      <c r="E36" s="41">
        <v>36.700000000000003</v>
      </c>
      <c r="F36" s="42">
        <v>12.1</v>
      </c>
      <c r="G36" s="61">
        <v>83</v>
      </c>
      <c r="H36" s="62">
        <v>38</v>
      </c>
      <c r="I36" s="63">
        <v>2.1</v>
      </c>
      <c r="J36" s="64">
        <v>45.5</v>
      </c>
      <c r="K36" s="65">
        <v>164.5</v>
      </c>
    </row>
    <row r="37" spans="1:13" s="16" customFormat="1" ht="24.95" customHeight="1">
      <c r="A37" s="30">
        <v>7</v>
      </c>
      <c r="B37" s="41">
        <v>26.6</v>
      </c>
      <c r="C37" s="41">
        <v>31.5</v>
      </c>
      <c r="D37" s="42">
        <v>23</v>
      </c>
      <c r="E37" s="45">
        <v>36.799999999999997</v>
      </c>
      <c r="F37" s="42">
        <v>18.7</v>
      </c>
      <c r="G37" s="66">
        <v>82</v>
      </c>
      <c r="H37" s="62">
        <v>41</v>
      </c>
      <c r="I37" s="63">
        <v>2.2000000000000002</v>
      </c>
      <c r="J37" s="64">
        <v>143</v>
      </c>
      <c r="K37" s="65">
        <v>170.9</v>
      </c>
    </row>
    <row r="38" spans="1:13" s="16" customFormat="1" ht="24.95" customHeight="1">
      <c r="A38" s="30">
        <v>8</v>
      </c>
      <c r="B38" s="41">
        <v>26.5</v>
      </c>
      <c r="C38" s="41">
        <v>31.2</v>
      </c>
      <c r="D38" s="42">
        <v>22.9</v>
      </c>
      <c r="E38" s="45">
        <v>37.4</v>
      </c>
      <c r="F38" s="42">
        <v>18.8</v>
      </c>
      <c r="G38" s="66">
        <v>82</v>
      </c>
      <c r="H38" s="61">
        <v>40</v>
      </c>
      <c r="I38" s="63">
        <v>2.5</v>
      </c>
      <c r="J38" s="64">
        <v>69</v>
      </c>
      <c r="K38" s="65">
        <v>163.4</v>
      </c>
    </row>
    <row r="39" spans="1:13" s="16" customFormat="1" ht="24.95" customHeight="1">
      <c r="A39" s="30">
        <v>9</v>
      </c>
      <c r="B39" s="41">
        <v>23.4</v>
      </c>
      <c r="C39" s="41">
        <v>27.9</v>
      </c>
      <c r="D39" s="42">
        <v>19.600000000000001</v>
      </c>
      <c r="E39" s="45">
        <v>32.4</v>
      </c>
      <c r="F39" s="42">
        <v>14.9</v>
      </c>
      <c r="G39" s="61">
        <v>85</v>
      </c>
      <c r="H39" s="62">
        <v>42</v>
      </c>
      <c r="I39" s="63">
        <v>2.2000000000000002</v>
      </c>
      <c r="J39" s="64">
        <v>295</v>
      </c>
      <c r="K39" s="65">
        <v>135.5</v>
      </c>
    </row>
    <row r="40" spans="1:13" s="16" customFormat="1" ht="24.95" customHeight="1">
      <c r="A40" s="30">
        <v>10</v>
      </c>
      <c r="B40" s="41">
        <v>15.7</v>
      </c>
      <c r="C40" s="41">
        <v>20.9</v>
      </c>
      <c r="D40" s="42">
        <v>11.1</v>
      </c>
      <c r="E40" s="41">
        <v>29.3</v>
      </c>
      <c r="F40" s="42">
        <v>3.6</v>
      </c>
      <c r="G40" s="61">
        <v>84</v>
      </c>
      <c r="H40" s="61">
        <v>34</v>
      </c>
      <c r="I40" s="64">
        <v>1.8</v>
      </c>
      <c r="J40" s="64">
        <v>112</v>
      </c>
      <c r="K40" s="65">
        <v>135.69999999999999</v>
      </c>
    </row>
    <row r="41" spans="1:13" s="16" customFormat="1" ht="24.95" customHeight="1">
      <c r="A41" s="30">
        <v>11</v>
      </c>
      <c r="B41" s="41">
        <v>12.3</v>
      </c>
      <c r="C41" s="41">
        <v>18.399999999999999</v>
      </c>
      <c r="D41" s="42">
        <v>6.9</v>
      </c>
      <c r="E41" s="45">
        <v>23.8</v>
      </c>
      <c r="F41" s="42">
        <v>2.1</v>
      </c>
      <c r="G41" s="61">
        <v>83</v>
      </c>
      <c r="H41" s="61">
        <v>31</v>
      </c>
      <c r="I41" s="63">
        <v>1.7</v>
      </c>
      <c r="J41" s="64">
        <v>67.5</v>
      </c>
      <c r="K41" s="65">
        <v>160.69999999999999</v>
      </c>
      <c r="L41" s="67"/>
      <c r="M41" s="67"/>
    </row>
    <row r="42" spans="1:13" s="67" customFormat="1" ht="24.95" customHeight="1" thickBot="1">
      <c r="A42" s="68">
        <v>12</v>
      </c>
      <c r="B42" s="69">
        <v>4.9000000000000004</v>
      </c>
      <c r="C42" s="69">
        <v>11.4</v>
      </c>
      <c r="D42" s="70">
        <v>-0.5</v>
      </c>
      <c r="E42" s="71">
        <v>15.7</v>
      </c>
      <c r="F42" s="70">
        <v>-5.0999999999999996</v>
      </c>
      <c r="G42" s="72">
        <v>72</v>
      </c>
      <c r="H42" s="73">
        <v>15</v>
      </c>
      <c r="I42" s="74">
        <v>1.9</v>
      </c>
      <c r="J42" s="75">
        <v>41</v>
      </c>
      <c r="K42" s="76">
        <v>182.7</v>
      </c>
    </row>
    <row r="43" spans="1:13" s="67" customFormat="1" ht="24.95" customHeight="1">
      <c r="A43" s="77"/>
      <c r="B43" s="78"/>
      <c r="C43" s="78"/>
      <c r="D43" s="78"/>
      <c r="E43" s="78"/>
      <c r="F43" s="79"/>
      <c r="G43" s="80"/>
      <c r="H43" s="16"/>
      <c r="I43" s="2169" t="s">
        <v>79</v>
      </c>
      <c r="J43" s="2170"/>
      <c r="K43" s="2170"/>
      <c r="L43" s="16"/>
      <c r="M43" s="16"/>
    </row>
    <row r="44" spans="1:13" s="16" customFormat="1" ht="18.95" customHeight="1">
      <c r="A44" s="2168"/>
      <c r="B44" s="2168"/>
      <c r="C44" s="2168"/>
      <c r="D44" s="2168"/>
      <c r="E44" s="2168"/>
      <c r="F44" s="2168"/>
      <c r="G44" s="2168"/>
      <c r="H44" s="2168"/>
      <c r="I44" s="2168"/>
      <c r="J44" s="2168"/>
      <c r="K44" s="2168"/>
    </row>
    <row r="45" spans="1:13" s="16" customFormat="1" ht="18.95" customHeight="1">
      <c r="A45" s="2168"/>
      <c r="B45" s="2168"/>
      <c r="C45" s="2168"/>
      <c r="D45" s="2168"/>
      <c r="E45" s="2168"/>
      <c r="F45" s="2168"/>
      <c r="G45" s="2168"/>
      <c r="H45" s="2168"/>
      <c r="I45" s="2168"/>
      <c r="J45" s="2168"/>
      <c r="K45" s="2168"/>
    </row>
    <row r="46" spans="1:13" s="16" customFormat="1" ht="18.95" customHeight="1">
      <c r="A46" s="1704"/>
      <c r="B46" s="82"/>
      <c r="C46" s="82"/>
      <c r="D46" s="82"/>
      <c r="E46" s="82"/>
      <c r="F46" s="83"/>
      <c r="G46" s="60"/>
      <c r="H46" s="60"/>
      <c r="I46" s="60"/>
      <c r="J46" s="60"/>
    </row>
    <row r="47" spans="1:13" s="16" customFormat="1" ht="18.95" customHeight="1">
      <c r="A47" s="1704"/>
      <c r="B47" s="82"/>
      <c r="C47" s="82"/>
      <c r="D47" s="82"/>
      <c r="E47" s="82"/>
      <c r="F47" s="83"/>
      <c r="G47" s="60"/>
      <c r="H47" s="60"/>
      <c r="I47" s="60"/>
      <c r="J47" s="60"/>
    </row>
    <row r="48" spans="1:13" s="16" customFormat="1" ht="18.95" customHeight="1">
      <c r="A48" s="1704"/>
      <c r="B48" s="82"/>
      <c r="C48" s="82"/>
      <c r="D48" s="82"/>
      <c r="E48" s="82"/>
      <c r="F48" s="83"/>
      <c r="G48" s="60"/>
      <c r="H48" s="60"/>
      <c r="I48" s="60"/>
      <c r="J48" s="60"/>
    </row>
    <row r="49" spans="1:13" s="16" customFormat="1" ht="18.95" customHeight="1">
      <c r="A49" s="1704"/>
      <c r="B49" s="82"/>
      <c r="C49" s="82"/>
      <c r="D49" s="82"/>
      <c r="E49" s="82"/>
      <c r="F49" s="83"/>
      <c r="G49" s="60"/>
      <c r="H49" s="60"/>
      <c r="I49" s="60"/>
      <c r="J49" s="60"/>
    </row>
    <row r="50" spans="1:13" s="16" customFormat="1" ht="18.95" customHeight="1">
      <c r="A50" s="1704"/>
      <c r="B50" s="82"/>
      <c r="C50" s="82"/>
      <c r="D50" s="82"/>
      <c r="E50" s="82"/>
      <c r="F50" s="83"/>
      <c r="G50" s="60"/>
      <c r="H50" s="60"/>
      <c r="I50" s="60"/>
      <c r="J50" s="60"/>
    </row>
    <row r="51" spans="1:13" s="16" customFormat="1" ht="16.5" customHeight="1">
      <c r="A51" s="1704"/>
      <c r="B51" s="82"/>
      <c r="C51" s="82"/>
      <c r="D51" s="82"/>
      <c r="E51" s="82"/>
      <c r="F51" s="83"/>
      <c r="G51" s="60"/>
      <c r="H51" s="60"/>
      <c r="I51" s="60"/>
      <c r="J51" s="60"/>
    </row>
    <row r="52" spans="1:13" s="16" customFormat="1" ht="16.5" customHeight="1">
      <c r="A52" s="1704"/>
      <c r="B52" s="82"/>
      <c r="C52" s="82"/>
      <c r="D52" s="82"/>
      <c r="E52" s="82"/>
      <c r="F52" s="83"/>
      <c r="G52" s="60"/>
      <c r="H52" s="60"/>
      <c r="I52" s="60"/>
      <c r="J52" s="60"/>
    </row>
    <row r="53" spans="1:13" s="16" customFormat="1" ht="16.5" customHeight="1">
      <c r="A53" s="1704"/>
      <c r="B53" s="82"/>
      <c r="C53" s="82"/>
      <c r="D53" s="82"/>
      <c r="E53" s="82"/>
      <c r="F53" s="83"/>
      <c r="G53" s="60"/>
      <c r="H53" s="60"/>
      <c r="I53" s="60"/>
      <c r="J53" s="60"/>
    </row>
    <row r="54" spans="1:13" s="16" customFormat="1" ht="16.5" customHeight="1">
      <c r="A54" s="1704"/>
      <c r="B54" s="82"/>
      <c r="C54" s="82"/>
      <c r="D54" s="82"/>
      <c r="E54" s="82"/>
      <c r="F54" s="83"/>
      <c r="G54" s="60"/>
      <c r="H54" s="60"/>
      <c r="I54" s="60"/>
      <c r="J54" s="60"/>
    </row>
    <row r="55" spans="1:13" s="16" customFormat="1" ht="16.5" customHeight="1">
      <c r="A55"/>
      <c r="B55" s="21"/>
      <c r="C55" s="21"/>
      <c r="D55" s="21"/>
      <c r="E55" s="21"/>
      <c r="F55" s="22"/>
      <c r="G55"/>
      <c r="H55"/>
      <c r="I55"/>
      <c r="J55"/>
      <c r="K55"/>
      <c r="L55"/>
      <c r="M55"/>
    </row>
    <row r="56" spans="1:13" ht="36" customHeight="1"/>
    <row r="57" spans="1:13" ht="21" customHeight="1"/>
    <row r="58" spans="1:13" ht="21" customHeight="1"/>
  </sheetData>
  <mergeCells count="25">
    <mergeCell ref="K28:K30"/>
    <mergeCell ref="J29:J30"/>
    <mergeCell ref="A26:C26"/>
    <mergeCell ref="A29:A30"/>
    <mergeCell ref="J4:J5"/>
    <mergeCell ref="B29:D29"/>
    <mergeCell ref="E29:E30"/>
    <mergeCell ref="F29:F30"/>
    <mergeCell ref="G29:G30"/>
    <mergeCell ref="B3:F3"/>
    <mergeCell ref="G3:H3"/>
    <mergeCell ref="B28:F28"/>
    <mergeCell ref="G28:H28"/>
    <mergeCell ref="A44:K45"/>
    <mergeCell ref="I43:K43"/>
    <mergeCell ref="K3:K5"/>
    <mergeCell ref="A4:A5"/>
    <mergeCell ref="B4:D4"/>
    <mergeCell ref="E4:E5"/>
    <mergeCell ref="F4:F5"/>
    <mergeCell ref="G4:G5"/>
    <mergeCell ref="H4:H5"/>
    <mergeCell ref="I4:I5"/>
    <mergeCell ref="H29:H30"/>
    <mergeCell ref="I29:I30"/>
  </mergeCells>
  <phoneticPr fontId="8"/>
  <pageMargins left="1.1811023622047245" right="1.1811023622047245" top="1.0236220472440944" bottom="0.98425196850393704" header="0.51181102362204722" footer="0.51181102362204722"/>
  <pageSetup paperSize="9" scale="7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9E7A-9A00-407E-BBD1-CC676CCDB9EA}">
  <dimension ref="A1:I36"/>
  <sheetViews>
    <sheetView view="pageBreakPreview" zoomScaleNormal="100" zoomScaleSheetLayoutView="100" workbookViewId="0">
      <selection activeCell="A155" sqref="A155"/>
    </sheetView>
  </sheetViews>
  <sheetFormatPr defaultRowHeight="13.5"/>
  <cols>
    <col min="2" max="9" width="9" customWidth="1"/>
  </cols>
  <sheetData>
    <row r="1" spans="1:9" ht="15" customHeight="1"/>
    <row r="2" spans="1:9" ht="15" customHeight="1"/>
    <row r="3" spans="1:9" ht="15" customHeight="1">
      <c r="A3" s="8" t="s">
        <v>1029</v>
      </c>
      <c r="B3" s="2216" t="s">
        <v>1030</v>
      </c>
      <c r="C3" s="2217"/>
      <c r="D3" s="2217"/>
      <c r="E3" s="2217"/>
      <c r="F3" s="2217"/>
      <c r="G3" s="2217"/>
      <c r="H3" s="2217"/>
      <c r="I3" s="2217"/>
    </row>
    <row r="4" spans="1:9" ht="15" customHeight="1">
      <c r="B4" s="2217"/>
      <c r="C4" s="2217"/>
      <c r="D4" s="2217"/>
      <c r="E4" s="2217"/>
      <c r="F4" s="2217"/>
      <c r="G4" s="2217"/>
      <c r="H4" s="2217"/>
      <c r="I4" s="2217"/>
    </row>
    <row r="5" spans="1:9" ht="15" customHeight="1">
      <c r="B5" s="2217"/>
      <c r="C5" s="2217"/>
      <c r="D5" s="2217"/>
      <c r="E5" s="2217"/>
      <c r="F5" s="2217"/>
      <c r="G5" s="2217"/>
      <c r="H5" s="2217"/>
      <c r="I5" s="2217"/>
    </row>
    <row r="6" spans="1:9" ht="15" customHeight="1">
      <c r="B6" s="2217"/>
      <c r="C6" s="2217"/>
      <c r="D6" s="2217"/>
      <c r="E6" s="2217"/>
      <c r="F6" s="2217"/>
      <c r="G6" s="2217"/>
      <c r="H6" s="2217"/>
      <c r="I6" s="2217"/>
    </row>
    <row r="7" spans="1:9" ht="15" customHeight="1">
      <c r="B7" s="2217"/>
      <c r="C7" s="2217"/>
      <c r="D7" s="2217"/>
      <c r="E7" s="2217"/>
      <c r="F7" s="2217"/>
      <c r="G7" s="2217"/>
      <c r="H7" s="2217"/>
      <c r="I7" s="2217"/>
    </row>
    <row r="8" spans="1:9" ht="15" customHeight="1">
      <c r="B8" s="227"/>
      <c r="C8" s="227"/>
      <c r="D8" s="227"/>
      <c r="E8" s="227"/>
      <c r="F8" s="227"/>
      <c r="G8" s="227"/>
      <c r="H8" s="227"/>
      <c r="I8" s="227"/>
    </row>
    <row r="9" spans="1:9" ht="15" customHeight="1">
      <c r="B9" s="227"/>
      <c r="C9" s="227"/>
      <c r="D9" s="227"/>
      <c r="E9" s="227"/>
      <c r="F9" s="227"/>
      <c r="G9" s="227"/>
      <c r="H9" s="227"/>
      <c r="I9" s="227"/>
    </row>
    <row r="10" spans="1:9" ht="24" customHeight="1">
      <c r="A10" s="7"/>
      <c r="B10" s="2218" t="s">
        <v>1031</v>
      </c>
      <c r="C10" s="2218"/>
      <c r="D10" s="2218"/>
      <c r="E10" s="2218"/>
      <c r="F10" s="2218"/>
      <c r="G10" s="2218"/>
      <c r="H10" s="2218"/>
      <c r="I10" s="2218"/>
    </row>
    <row r="11" spans="1:9" ht="15" customHeight="1">
      <c r="B11" s="8"/>
      <c r="C11" s="8"/>
      <c r="D11" s="8"/>
      <c r="E11" s="8"/>
      <c r="F11" s="8"/>
      <c r="G11" s="8"/>
      <c r="H11" s="8"/>
    </row>
    <row r="12" spans="1:9" ht="11.25" customHeight="1">
      <c r="B12" s="2219" t="s">
        <v>1032</v>
      </c>
      <c r="C12" s="2220"/>
      <c r="D12" s="2220"/>
      <c r="E12" s="2221"/>
      <c r="F12" s="2219" t="s">
        <v>1033</v>
      </c>
      <c r="G12" s="2220"/>
      <c r="H12" s="2220"/>
      <c r="I12" s="2221"/>
    </row>
    <row r="13" spans="1:9" ht="11.25" customHeight="1">
      <c r="B13" s="2222"/>
      <c r="C13" s="2223"/>
      <c r="D13" s="2223"/>
      <c r="E13" s="2224"/>
      <c r="F13" s="2222"/>
      <c r="G13" s="2223"/>
      <c r="H13" s="2223"/>
      <c r="I13" s="2224"/>
    </row>
    <row r="14" spans="1:9" s="16" customFormat="1" ht="24.95" customHeight="1">
      <c r="B14" s="338" t="s">
        <v>1034</v>
      </c>
      <c r="C14" s="339"/>
      <c r="D14" s="339"/>
      <c r="E14" s="340"/>
      <c r="F14" s="338" t="s">
        <v>1035</v>
      </c>
      <c r="G14" s="339"/>
      <c r="H14" s="339"/>
      <c r="I14" s="340"/>
    </row>
    <row r="15" spans="1:9" s="16" customFormat="1" ht="24.95" customHeight="1">
      <c r="B15" s="341" t="s">
        <v>1036</v>
      </c>
      <c r="C15" s="60"/>
      <c r="D15" s="60"/>
      <c r="E15" s="342"/>
      <c r="F15" s="341"/>
      <c r="G15" s="60"/>
      <c r="H15" s="60"/>
      <c r="I15" s="342"/>
    </row>
    <row r="16" spans="1:9" s="16" customFormat="1" ht="24.95" customHeight="1">
      <c r="B16" s="343" t="s">
        <v>1037</v>
      </c>
      <c r="C16" s="344"/>
      <c r="D16" s="344"/>
      <c r="E16" s="345"/>
      <c r="F16" s="343" t="s">
        <v>1038</v>
      </c>
      <c r="G16" s="344"/>
      <c r="H16" s="344"/>
      <c r="I16" s="345"/>
    </row>
    <row r="17" spans="2:9" s="16" customFormat="1" ht="24.95" customHeight="1">
      <c r="B17" s="346" t="s">
        <v>1039</v>
      </c>
      <c r="C17" s="60"/>
      <c r="D17" s="60"/>
      <c r="E17" s="342"/>
      <c r="F17" s="346" t="s">
        <v>1040</v>
      </c>
      <c r="G17" s="60"/>
      <c r="H17" s="60"/>
      <c r="I17" s="342"/>
    </row>
    <row r="18" spans="2:9" s="16" customFormat="1" ht="24.95" customHeight="1">
      <c r="B18" s="343" t="s">
        <v>1041</v>
      </c>
      <c r="C18" s="344"/>
      <c r="D18" s="344"/>
      <c r="E18" s="345"/>
      <c r="F18" s="343" t="s">
        <v>1042</v>
      </c>
      <c r="G18" s="347"/>
      <c r="H18" s="344"/>
      <c r="I18" s="345"/>
    </row>
    <row r="19" spans="2:9" s="16" customFormat="1" ht="24.95" customHeight="1">
      <c r="B19" s="346" t="s">
        <v>1043</v>
      </c>
      <c r="C19" s="60"/>
      <c r="D19" s="60"/>
      <c r="E19" s="342"/>
      <c r="F19" s="348" t="s">
        <v>1044</v>
      </c>
      <c r="G19" s="349"/>
      <c r="H19" s="60"/>
      <c r="I19" s="342"/>
    </row>
    <row r="20" spans="2:9" s="16" customFormat="1" ht="24.95" customHeight="1">
      <c r="B20" s="343" t="s">
        <v>1045</v>
      </c>
      <c r="C20" s="344"/>
      <c r="D20" s="344"/>
      <c r="E20" s="345"/>
      <c r="F20" s="350" t="s">
        <v>1046</v>
      </c>
      <c r="G20" s="347"/>
      <c r="H20" s="344"/>
      <c r="I20" s="345"/>
    </row>
    <row r="21" spans="2:9" s="16" customFormat="1" ht="24.95" customHeight="1">
      <c r="B21" s="348" t="s">
        <v>1047</v>
      </c>
      <c r="C21" s="60"/>
      <c r="D21" s="60"/>
      <c r="E21" s="342"/>
      <c r="F21" s="346" t="s">
        <v>1048</v>
      </c>
      <c r="G21" s="349"/>
      <c r="H21" s="60"/>
      <c r="I21" s="342"/>
    </row>
    <row r="22" spans="2:9" s="16" customFormat="1" ht="24.95" customHeight="1">
      <c r="B22" s="343" t="s">
        <v>1049</v>
      </c>
      <c r="C22" s="344"/>
      <c r="D22" s="344"/>
      <c r="E22" s="345"/>
      <c r="F22" s="343" t="s">
        <v>1050</v>
      </c>
      <c r="G22" s="347"/>
      <c r="H22" s="344"/>
      <c r="I22" s="345"/>
    </row>
    <row r="23" spans="2:9" s="16" customFormat="1" ht="24.95" customHeight="1">
      <c r="B23" s="348" t="s">
        <v>1051</v>
      </c>
      <c r="C23" s="60"/>
      <c r="D23" s="60"/>
      <c r="E23" s="342"/>
      <c r="F23" s="346" t="s">
        <v>1052</v>
      </c>
      <c r="G23" s="349"/>
      <c r="H23" s="60"/>
      <c r="I23" s="342"/>
    </row>
    <row r="24" spans="2:9" s="16" customFormat="1" ht="24.95" customHeight="1">
      <c r="B24" s="350" t="s">
        <v>1053</v>
      </c>
      <c r="C24" s="344"/>
      <c r="D24" s="344"/>
      <c r="E24" s="345"/>
      <c r="F24" s="350" t="s">
        <v>1054</v>
      </c>
      <c r="G24" s="347"/>
      <c r="H24" s="344"/>
      <c r="I24" s="345"/>
    </row>
    <row r="25" spans="2:9" s="16" customFormat="1" ht="24.95" customHeight="1">
      <c r="B25" s="348" t="s">
        <v>1055</v>
      </c>
      <c r="C25" s="60"/>
      <c r="D25" s="60"/>
      <c r="E25" s="342"/>
      <c r="F25" s="348" t="s">
        <v>1056</v>
      </c>
      <c r="G25" s="349"/>
      <c r="H25" s="60"/>
      <c r="I25" s="342"/>
    </row>
    <row r="26" spans="2:9" s="16" customFormat="1" ht="24.95" customHeight="1">
      <c r="B26" s="350"/>
      <c r="C26" s="344"/>
      <c r="D26" s="344"/>
      <c r="E26" s="345"/>
      <c r="F26" s="343" t="s">
        <v>1057</v>
      </c>
      <c r="G26" s="347"/>
      <c r="H26" s="344"/>
      <c r="I26" s="345"/>
    </row>
    <row r="27" spans="2:9" s="16" customFormat="1" ht="24.95" customHeight="1">
      <c r="B27" s="348" t="s">
        <v>1058</v>
      </c>
      <c r="C27" s="60"/>
      <c r="D27" s="60"/>
      <c r="E27" s="342"/>
      <c r="F27" s="348" t="s">
        <v>1059</v>
      </c>
      <c r="G27" s="349"/>
      <c r="H27" s="60"/>
      <c r="I27" s="342"/>
    </row>
    <row r="28" spans="2:9" s="16" customFormat="1" ht="24.95" customHeight="1">
      <c r="B28" s="350"/>
      <c r="C28" s="344"/>
      <c r="D28" s="344"/>
      <c r="E28" s="345"/>
      <c r="F28" s="350" t="s">
        <v>1060</v>
      </c>
      <c r="G28" s="347"/>
      <c r="H28" s="344"/>
      <c r="I28" s="345"/>
    </row>
    <row r="29" spans="2:9" s="16" customFormat="1" ht="24.95" customHeight="1">
      <c r="B29" s="348"/>
      <c r="C29" s="60"/>
      <c r="D29" s="60"/>
      <c r="E29" s="342"/>
      <c r="F29" s="348" t="s">
        <v>1061</v>
      </c>
      <c r="G29" s="349"/>
      <c r="H29" s="60"/>
      <c r="I29" s="342"/>
    </row>
    <row r="30" spans="2:9" s="16" customFormat="1" ht="24.95" customHeight="1">
      <c r="B30" s="350" t="s">
        <v>1062</v>
      </c>
      <c r="C30" s="344"/>
      <c r="D30" s="344"/>
      <c r="E30" s="345"/>
      <c r="F30" s="343" t="s">
        <v>1063</v>
      </c>
      <c r="G30" s="347"/>
      <c r="H30" s="344"/>
      <c r="I30" s="345"/>
    </row>
    <row r="31" spans="2:9" s="16" customFormat="1" ht="24.95" customHeight="1">
      <c r="B31" s="348" t="s">
        <v>1061</v>
      </c>
      <c r="C31" s="60"/>
      <c r="D31" s="60"/>
      <c r="E31" s="342"/>
      <c r="F31" s="341"/>
      <c r="G31" s="349"/>
      <c r="H31" s="60"/>
      <c r="I31" s="342"/>
    </row>
    <row r="32" spans="2:9" s="16" customFormat="1" ht="24.95" customHeight="1">
      <c r="B32" s="343" t="s">
        <v>1064</v>
      </c>
      <c r="C32" s="344"/>
      <c r="D32" s="344"/>
      <c r="E32" s="345"/>
      <c r="F32" s="350" t="s">
        <v>1065</v>
      </c>
      <c r="G32" s="347"/>
      <c r="H32" s="344"/>
      <c r="I32" s="345"/>
    </row>
    <row r="33" spans="2:9" s="16" customFormat="1" ht="24.95" customHeight="1">
      <c r="B33" s="348" t="s">
        <v>1066</v>
      </c>
      <c r="C33" s="60"/>
      <c r="D33" s="60"/>
      <c r="E33" s="342"/>
      <c r="F33" s="348" t="s">
        <v>1067</v>
      </c>
      <c r="G33" s="349"/>
      <c r="H33" s="60"/>
      <c r="I33" s="342"/>
    </row>
    <row r="34" spans="2:9" s="16" customFormat="1" ht="24.95" customHeight="1">
      <c r="B34" s="350" t="s">
        <v>1068</v>
      </c>
      <c r="C34" s="344"/>
      <c r="D34" s="344"/>
      <c r="E34" s="345"/>
      <c r="F34" s="350" t="s">
        <v>1069</v>
      </c>
      <c r="G34" s="347"/>
      <c r="H34" s="344"/>
      <c r="I34" s="345"/>
    </row>
    <row r="35" spans="2:9" s="16" customFormat="1" ht="24.95" customHeight="1">
      <c r="B35" s="351" t="s">
        <v>1070</v>
      </c>
      <c r="C35" s="352"/>
      <c r="D35" s="352"/>
      <c r="E35" s="353"/>
      <c r="F35" s="351" t="s">
        <v>1071</v>
      </c>
      <c r="G35" s="354"/>
      <c r="H35" s="352"/>
      <c r="I35" s="353"/>
    </row>
    <row r="36" spans="2:9" ht="15" customHeight="1"/>
  </sheetData>
  <mergeCells count="4">
    <mergeCell ref="B3:I7"/>
    <mergeCell ref="B10:I10"/>
    <mergeCell ref="B12:E13"/>
    <mergeCell ref="F12:I13"/>
  </mergeCells>
  <phoneticPr fontId="8"/>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084F1-BE76-4983-85E5-0B8B7C5F4D29}">
  <dimension ref="A1:H92"/>
  <sheetViews>
    <sheetView view="pageBreakPreview" topLeftCell="A37" zoomScaleNormal="100" zoomScaleSheetLayoutView="100" workbookViewId="0">
      <selection activeCell="D48" sqref="C48:D55"/>
    </sheetView>
  </sheetViews>
  <sheetFormatPr defaultRowHeight="13.5"/>
  <cols>
    <col min="1" max="1" width="9.875" customWidth="1"/>
    <col min="2" max="3" width="8.625" customWidth="1"/>
    <col min="4" max="4" width="15.625" customWidth="1"/>
    <col min="5" max="5" width="11.375" customWidth="1"/>
    <col min="6" max="8" width="9.625" customWidth="1"/>
  </cols>
  <sheetData>
    <row r="1" spans="1:8" ht="18.75" customHeight="1">
      <c r="A1" s="355" t="s">
        <v>1072</v>
      </c>
      <c r="B1" s="356"/>
      <c r="C1" s="356"/>
      <c r="D1" s="356"/>
      <c r="E1" s="356"/>
      <c r="F1" s="356"/>
      <c r="G1" s="356"/>
      <c r="H1" s="356"/>
    </row>
    <row r="2" spans="1:8" ht="7.5" customHeight="1">
      <c r="A2" s="139"/>
      <c r="B2" s="139"/>
      <c r="C2" s="139"/>
      <c r="D2" s="139"/>
      <c r="E2" s="139"/>
      <c r="F2" s="139"/>
      <c r="G2" s="139"/>
      <c r="H2" s="139"/>
    </row>
    <row r="3" spans="1:8" ht="19.5" customHeight="1">
      <c r="A3" s="357" t="s">
        <v>1073</v>
      </c>
      <c r="B3" s="2227" t="s">
        <v>1074</v>
      </c>
      <c r="C3" s="2227"/>
      <c r="D3" s="2227"/>
      <c r="E3" s="2228"/>
      <c r="F3" s="2229" t="s">
        <v>1075</v>
      </c>
      <c r="G3" s="2227"/>
      <c r="H3" s="2228"/>
    </row>
    <row r="4" spans="1:8" ht="36" customHeight="1">
      <c r="A4" s="358" t="s">
        <v>1076</v>
      </c>
      <c r="B4" s="359" t="s">
        <v>1077</v>
      </c>
      <c r="C4" s="359" t="s">
        <v>1078</v>
      </c>
      <c r="D4" s="359" t="s">
        <v>1079</v>
      </c>
      <c r="E4" s="360" t="s">
        <v>1080</v>
      </c>
      <c r="F4" s="361" t="s">
        <v>1077</v>
      </c>
      <c r="G4" s="359" t="s">
        <v>1078</v>
      </c>
      <c r="H4" s="360" t="s">
        <v>1081</v>
      </c>
    </row>
    <row r="5" spans="1:8" s="366" customFormat="1" ht="14.1" customHeight="1">
      <c r="A5" s="367" t="s">
        <v>1083</v>
      </c>
      <c r="B5" s="363">
        <v>298</v>
      </c>
      <c r="C5" s="364">
        <v>8400</v>
      </c>
      <c r="D5" s="364">
        <v>25210378</v>
      </c>
      <c r="E5" s="365">
        <f t="shared" ref="E5:E34" si="0">D5/C5</f>
        <v>3001.2354761904762</v>
      </c>
      <c r="F5" s="363" t="s">
        <v>946</v>
      </c>
      <c r="G5" s="363" t="s">
        <v>946</v>
      </c>
      <c r="H5" s="363" t="s">
        <v>946</v>
      </c>
    </row>
    <row r="6" spans="1:8" s="366" customFormat="1" ht="14.1" customHeight="1">
      <c r="A6" s="367" t="s">
        <v>1084</v>
      </c>
      <c r="B6" s="363">
        <v>287</v>
      </c>
      <c r="C6" s="364">
        <v>8282</v>
      </c>
      <c r="D6" s="364">
        <v>24480530</v>
      </c>
      <c r="E6" s="365">
        <f t="shared" si="0"/>
        <v>2955.8717701038395</v>
      </c>
      <c r="F6" s="363" t="s">
        <v>946</v>
      </c>
      <c r="G6" s="363" t="s">
        <v>946</v>
      </c>
      <c r="H6" s="363" t="s">
        <v>946</v>
      </c>
    </row>
    <row r="7" spans="1:8" s="366" customFormat="1" ht="14.1" customHeight="1">
      <c r="A7" s="367" t="s">
        <v>1085</v>
      </c>
      <c r="B7" s="363">
        <v>284</v>
      </c>
      <c r="C7" s="364">
        <v>8360</v>
      </c>
      <c r="D7" s="364">
        <v>25136889</v>
      </c>
      <c r="E7" s="365">
        <f t="shared" si="0"/>
        <v>3006.8049043062201</v>
      </c>
      <c r="F7" s="363" t="s">
        <v>946</v>
      </c>
      <c r="G7" s="363" t="s">
        <v>946</v>
      </c>
      <c r="H7" s="363" t="s">
        <v>946</v>
      </c>
    </row>
    <row r="8" spans="1:8" s="366" customFormat="1" ht="14.1" customHeight="1">
      <c r="A8" s="367" t="s">
        <v>1086</v>
      </c>
      <c r="B8" s="363">
        <v>247</v>
      </c>
      <c r="C8" s="364">
        <v>8000</v>
      </c>
      <c r="D8" s="364">
        <v>24952828</v>
      </c>
      <c r="E8" s="365">
        <f t="shared" si="0"/>
        <v>3119.1035000000002</v>
      </c>
      <c r="F8" s="363" t="s">
        <v>946</v>
      </c>
      <c r="G8" s="363" t="s">
        <v>946</v>
      </c>
      <c r="H8" s="363" t="s">
        <v>946</v>
      </c>
    </row>
    <row r="9" spans="1:8" s="366" customFormat="1" ht="14.1" customHeight="1">
      <c r="A9" s="367" t="s">
        <v>1087</v>
      </c>
      <c r="B9" s="363">
        <v>261</v>
      </c>
      <c r="C9" s="364">
        <v>7817</v>
      </c>
      <c r="D9" s="364">
        <v>24920551</v>
      </c>
      <c r="E9" s="365">
        <f>D9/C9</f>
        <v>3187.9942433158499</v>
      </c>
      <c r="F9" s="363" t="s">
        <v>946</v>
      </c>
      <c r="G9" s="363" t="s">
        <v>946</v>
      </c>
      <c r="H9" s="363" t="s">
        <v>946</v>
      </c>
    </row>
    <row r="10" spans="1:8" s="366" customFormat="1" ht="14.1" customHeight="1">
      <c r="A10" s="367" t="s">
        <v>1088</v>
      </c>
      <c r="B10" s="363">
        <v>245</v>
      </c>
      <c r="C10" s="364">
        <v>8839</v>
      </c>
      <c r="D10" s="364">
        <v>31294780</v>
      </c>
      <c r="E10" s="365">
        <f t="shared" si="0"/>
        <v>3540.533997058491</v>
      </c>
      <c r="F10" s="363" t="s">
        <v>946</v>
      </c>
      <c r="G10" s="363" t="s">
        <v>946</v>
      </c>
      <c r="H10" s="363" t="s">
        <v>946</v>
      </c>
    </row>
    <row r="11" spans="1:8" s="366" customFormat="1" ht="14.1" customHeight="1">
      <c r="A11" s="367" t="s">
        <v>1089</v>
      </c>
      <c r="B11" s="363">
        <v>242</v>
      </c>
      <c r="C11" s="364">
        <v>9572</v>
      </c>
      <c r="D11" s="364">
        <v>35137762</v>
      </c>
      <c r="E11" s="365">
        <f>D11/C11</f>
        <v>3670.8903050564145</v>
      </c>
      <c r="F11" s="363" t="s">
        <v>946</v>
      </c>
      <c r="G11" s="363" t="s">
        <v>946</v>
      </c>
      <c r="H11" s="363" t="s">
        <v>946</v>
      </c>
    </row>
    <row r="12" spans="1:8" s="362" customFormat="1" ht="14.1" customHeight="1">
      <c r="A12" s="367" t="s">
        <v>1090</v>
      </c>
      <c r="B12" s="363">
        <v>231</v>
      </c>
      <c r="C12" s="364">
        <v>8622</v>
      </c>
      <c r="D12" s="364">
        <v>35238544</v>
      </c>
      <c r="E12" s="365">
        <f>D12/C12</f>
        <v>4087.0498724193922</v>
      </c>
      <c r="F12" s="363" t="s">
        <v>946</v>
      </c>
      <c r="G12" s="363" t="s">
        <v>946</v>
      </c>
      <c r="H12" s="363" t="s">
        <v>946</v>
      </c>
    </row>
    <row r="13" spans="1:8" s="366" customFormat="1" ht="14.1" customHeight="1">
      <c r="A13" s="367" t="s">
        <v>1091</v>
      </c>
      <c r="B13" s="363">
        <v>219</v>
      </c>
      <c r="C13" s="364">
        <v>8876</v>
      </c>
      <c r="D13" s="364">
        <v>33778493</v>
      </c>
      <c r="E13" s="365">
        <f t="shared" si="0"/>
        <v>3805.5985804416405</v>
      </c>
      <c r="F13" s="363" t="s">
        <v>946</v>
      </c>
      <c r="G13" s="363" t="s">
        <v>946</v>
      </c>
      <c r="H13" s="363" t="s">
        <v>946</v>
      </c>
    </row>
    <row r="14" spans="1:8" s="366" customFormat="1" ht="14.1" customHeight="1">
      <c r="A14" s="367" t="s">
        <v>971</v>
      </c>
      <c r="B14" s="363">
        <v>206</v>
      </c>
      <c r="C14" s="364">
        <v>8515</v>
      </c>
      <c r="D14" s="364">
        <v>35509718</v>
      </c>
      <c r="E14" s="365">
        <f t="shared" si="0"/>
        <v>4170.2546095126245</v>
      </c>
      <c r="F14" s="363">
        <v>124</v>
      </c>
      <c r="G14" s="364">
        <v>279</v>
      </c>
      <c r="H14" s="364">
        <v>138397</v>
      </c>
    </row>
    <row r="15" spans="1:8" s="366" customFormat="1" ht="14.1" customHeight="1">
      <c r="A15" s="367" t="s">
        <v>1092</v>
      </c>
      <c r="B15" s="363">
        <v>183</v>
      </c>
      <c r="C15" s="364">
        <v>8361</v>
      </c>
      <c r="D15" s="364">
        <v>33271275</v>
      </c>
      <c r="E15" s="365">
        <f>D15/C15</f>
        <v>3979.3415859346969</v>
      </c>
      <c r="F15" s="363" t="s">
        <v>946</v>
      </c>
      <c r="G15" s="363" t="s">
        <v>946</v>
      </c>
      <c r="H15" s="363" t="s">
        <v>946</v>
      </c>
    </row>
    <row r="16" spans="1:8" s="366" customFormat="1" ht="14.1" customHeight="1">
      <c r="A16" s="367" t="s">
        <v>1093</v>
      </c>
      <c r="B16" s="363">
        <v>174</v>
      </c>
      <c r="C16" s="364">
        <v>7737</v>
      </c>
      <c r="D16" s="364">
        <v>34990822</v>
      </c>
      <c r="E16" s="365">
        <f t="shared" si="0"/>
        <v>4522.5309551505752</v>
      </c>
      <c r="F16" s="363" t="s">
        <v>946</v>
      </c>
      <c r="G16" s="363" t="s">
        <v>946</v>
      </c>
      <c r="H16" s="363" t="s">
        <v>946</v>
      </c>
    </row>
    <row r="17" spans="1:8" s="366" customFormat="1" ht="14.1" customHeight="1">
      <c r="A17" s="367" t="s">
        <v>1094</v>
      </c>
      <c r="B17" s="363">
        <v>178</v>
      </c>
      <c r="C17" s="364">
        <v>7509</v>
      </c>
      <c r="D17" s="364">
        <v>38167556</v>
      </c>
      <c r="E17" s="365">
        <f t="shared" si="0"/>
        <v>5082.9079770941535</v>
      </c>
      <c r="F17" s="363">
        <v>124</v>
      </c>
      <c r="G17" s="364">
        <v>246</v>
      </c>
      <c r="H17" s="364">
        <v>137199</v>
      </c>
    </row>
    <row r="18" spans="1:8" s="366" customFormat="1" ht="14.1" customHeight="1">
      <c r="A18" s="367" t="s">
        <v>1095</v>
      </c>
      <c r="B18" s="363">
        <v>169</v>
      </c>
      <c r="C18" s="364">
        <v>8045</v>
      </c>
      <c r="D18" s="364">
        <v>35338439</v>
      </c>
      <c r="E18" s="365">
        <f t="shared" si="0"/>
        <v>4392.596519577377</v>
      </c>
      <c r="F18" s="363" t="s">
        <v>946</v>
      </c>
      <c r="G18" s="363" t="s">
        <v>946</v>
      </c>
      <c r="H18" s="363" t="s">
        <v>946</v>
      </c>
    </row>
    <row r="19" spans="1:8" s="366" customFormat="1" ht="14.1" customHeight="1">
      <c r="A19" s="367" t="s">
        <v>698</v>
      </c>
      <c r="B19" s="363">
        <v>164</v>
      </c>
      <c r="C19" s="364">
        <v>7405</v>
      </c>
      <c r="D19" s="364">
        <v>30179832</v>
      </c>
      <c r="E19" s="365">
        <f>D19/C19</f>
        <v>4075.6018906144495</v>
      </c>
      <c r="F19" s="363">
        <v>107</v>
      </c>
      <c r="G19" s="364">
        <v>220</v>
      </c>
      <c r="H19" s="364">
        <v>107365</v>
      </c>
    </row>
    <row r="20" spans="1:8" s="366" customFormat="1" ht="14.1" customHeight="1">
      <c r="A20" s="367" t="s">
        <v>1096</v>
      </c>
      <c r="B20" s="363">
        <v>159</v>
      </c>
      <c r="C20" s="364">
        <v>9095</v>
      </c>
      <c r="D20" s="364">
        <v>29949530</v>
      </c>
      <c r="E20" s="365">
        <f>D20/C20</f>
        <v>3292.9664650907093</v>
      </c>
      <c r="F20" s="363" t="s">
        <v>946</v>
      </c>
      <c r="G20" s="363" t="s">
        <v>946</v>
      </c>
      <c r="H20" s="363" t="s">
        <v>946</v>
      </c>
    </row>
    <row r="21" spans="1:8" s="366" customFormat="1" ht="14.1" customHeight="1">
      <c r="A21" s="367" t="s">
        <v>1097</v>
      </c>
      <c r="B21" s="363">
        <v>180</v>
      </c>
      <c r="C21" s="364">
        <v>13512</v>
      </c>
      <c r="D21" s="364">
        <v>31918462</v>
      </c>
      <c r="E21" s="365">
        <f>D21/C21</f>
        <v>2362.2307578448786</v>
      </c>
      <c r="F21" s="363" t="s">
        <v>946</v>
      </c>
      <c r="G21" s="363" t="s">
        <v>946</v>
      </c>
      <c r="H21" s="363" t="s">
        <v>946</v>
      </c>
    </row>
    <row r="22" spans="1:8" s="366" customFormat="1" ht="14.1" customHeight="1">
      <c r="A22" s="367" t="s">
        <v>1098</v>
      </c>
      <c r="B22" s="363">
        <v>184</v>
      </c>
      <c r="C22" s="364">
        <v>10382</v>
      </c>
      <c r="D22" s="364">
        <v>31513596</v>
      </c>
      <c r="E22" s="365">
        <f t="shared" si="0"/>
        <v>3035.4070506646117</v>
      </c>
      <c r="F22" s="368">
        <v>110</v>
      </c>
      <c r="G22" s="364">
        <v>223</v>
      </c>
      <c r="H22" s="364">
        <v>143364</v>
      </c>
    </row>
    <row r="23" spans="1:8" s="366" customFormat="1" ht="14.1" customHeight="1">
      <c r="A23" s="367" t="s">
        <v>1099</v>
      </c>
      <c r="B23" s="363">
        <v>176</v>
      </c>
      <c r="C23" s="364">
        <v>9520</v>
      </c>
      <c r="D23" s="364">
        <v>26725007</v>
      </c>
      <c r="E23" s="365">
        <f t="shared" si="0"/>
        <v>2807.2486344537815</v>
      </c>
      <c r="F23" s="363" t="s">
        <v>946</v>
      </c>
      <c r="G23" s="363" t="s">
        <v>946</v>
      </c>
      <c r="H23" s="363" t="s">
        <v>946</v>
      </c>
    </row>
    <row r="24" spans="1:8" s="366" customFormat="1" ht="14.1" customHeight="1">
      <c r="A24" s="367" t="s">
        <v>973</v>
      </c>
      <c r="B24" s="363">
        <v>171</v>
      </c>
      <c r="C24" s="364">
        <v>9268</v>
      </c>
      <c r="D24" s="364">
        <v>27627270</v>
      </c>
      <c r="E24" s="365">
        <f t="shared" si="0"/>
        <v>2980.9311609840311</v>
      </c>
      <c r="F24" s="363" t="s">
        <v>946</v>
      </c>
      <c r="G24" s="363" t="s">
        <v>946</v>
      </c>
      <c r="H24" s="363" t="s">
        <v>946</v>
      </c>
    </row>
    <row r="25" spans="1:8" s="366" customFormat="1" ht="14.1" customHeight="1">
      <c r="A25" s="367" t="s">
        <v>1100</v>
      </c>
      <c r="B25" s="363">
        <v>185</v>
      </c>
      <c r="C25" s="364">
        <v>8651</v>
      </c>
      <c r="D25" s="364">
        <v>29093700</v>
      </c>
      <c r="E25" s="365">
        <f t="shared" si="0"/>
        <v>3363.0447347127501</v>
      </c>
      <c r="F25" s="363">
        <v>102</v>
      </c>
      <c r="G25" s="363">
        <v>221</v>
      </c>
      <c r="H25" s="363">
        <v>183424</v>
      </c>
    </row>
    <row r="26" spans="1:8" s="366" customFormat="1" ht="14.1" customHeight="1">
      <c r="A26" s="367" t="s">
        <v>1101</v>
      </c>
      <c r="B26" s="363">
        <v>169</v>
      </c>
      <c r="C26" s="364">
        <v>8313</v>
      </c>
      <c r="D26" s="364">
        <v>28073887</v>
      </c>
      <c r="E26" s="365">
        <f t="shared" si="0"/>
        <v>3377.1065800553351</v>
      </c>
      <c r="F26" s="363" t="s">
        <v>946</v>
      </c>
      <c r="G26" s="363" t="s">
        <v>946</v>
      </c>
      <c r="H26" s="363" t="s">
        <v>946</v>
      </c>
    </row>
    <row r="27" spans="1:8" s="366" customFormat="1" ht="14.1" customHeight="1">
      <c r="A27" s="367" t="s">
        <v>1102</v>
      </c>
      <c r="B27" s="363">
        <v>158</v>
      </c>
      <c r="C27" s="364">
        <v>8076</v>
      </c>
      <c r="D27" s="364">
        <v>26812172</v>
      </c>
      <c r="E27" s="365">
        <f t="shared" si="0"/>
        <v>3319.9816740960873</v>
      </c>
      <c r="F27" s="363" t="s">
        <v>946</v>
      </c>
      <c r="G27" s="363" t="s">
        <v>946</v>
      </c>
      <c r="H27" s="363" t="s">
        <v>946</v>
      </c>
    </row>
    <row r="28" spans="1:8" s="366" customFormat="1" ht="14.1" customHeight="1">
      <c r="A28" s="367" t="s">
        <v>340</v>
      </c>
      <c r="B28" s="363">
        <v>155</v>
      </c>
      <c r="C28" s="364">
        <v>8287</v>
      </c>
      <c r="D28" s="364">
        <v>27470693</v>
      </c>
      <c r="E28" s="365">
        <f t="shared" si="0"/>
        <v>3314.9140822975746</v>
      </c>
      <c r="F28" s="363" t="s">
        <v>946</v>
      </c>
      <c r="G28" s="363" t="s">
        <v>946</v>
      </c>
      <c r="H28" s="363" t="s">
        <v>946</v>
      </c>
    </row>
    <row r="29" spans="1:8" s="366" customFormat="1" ht="13.5" customHeight="1">
      <c r="A29" s="367" t="s">
        <v>341</v>
      </c>
      <c r="B29" s="363">
        <v>183</v>
      </c>
      <c r="C29" s="364">
        <v>9158</v>
      </c>
      <c r="D29" s="364">
        <v>33726019</v>
      </c>
      <c r="E29" s="365">
        <f t="shared" si="0"/>
        <v>3682.6838829438743</v>
      </c>
      <c r="F29" s="363">
        <v>88</v>
      </c>
      <c r="G29" s="364">
        <v>184</v>
      </c>
      <c r="H29" s="364">
        <v>91988</v>
      </c>
    </row>
    <row r="30" spans="1:8" s="366" customFormat="1" ht="13.5" customHeight="1">
      <c r="A30" s="367" t="s">
        <v>343</v>
      </c>
      <c r="B30" s="363">
        <v>160</v>
      </c>
      <c r="C30" s="364">
        <v>9332</v>
      </c>
      <c r="D30" s="364">
        <v>31003373</v>
      </c>
      <c r="E30" s="365">
        <f t="shared" si="0"/>
        <v>3322.2645735105016</v>
      </c>
      <c r="F30" s="363" t="s">
        <v>946</v>
      </c>
      <c r="G30" s="363" t="s">
        <v>946</v>
      </c>
      <c r="H30" s="363" t="s">
        <v>946</v>
      </c>
    </row>
    <row r="31" spans="1:8" s="366" customFormat="1" ht="13.5" customHeight="1">
      <c r="A31" s="367" t="s">
        <v>344</v>
      </c>
      <c r="B31" s="363">
        <v>162</v>
      </c>
      <c r="C31" s="364">
        <v>9969</v>
      </c>
      <c r="D31" s="364">
        <v>34106723</v>
      </c>
      <c r="E31" s="365">
        <f t="shared" si="0"/>
        <v>3421.2782626141038</v>
      </c>
      <c r="F31" s="363" t="s">
        <v>946</v>
      </c>
      <c r="G31" s="363" t="s">
        <v>946</v>
      </c>
      <c r="H31" s="363" t="s">
        <v>946</v>
      </c>
    </row>
    <row r="32" spans="1:8" s="366" customFormat="1" ht="13.5" customHeight="1">
      <c r="A32" s="369" t="s">
        <v>1490</v>
      </c>
      <c r="B32" s="363">
        <v>169</v>
      </c>
      <c r="C32" s="364">
        <v>10134</v>
      </c>
      <c r="D32" s="364">
        <v>35658325</v>
      </c>
      <c r="E32" s="365">
        <f t="shared" si="0"/>
        <v>3518.6821590684822</v>
      </c>
      <c r="F32" s="363" t="s">
        <v>954</v>
      </c>
      <c r="G32" s="363" t="s">
        <v>954</v>
      </c>
      <c r="H32" s="363" t="s">
        <v>954</v>
      </c>
    </row>
    <row r="33" spans="1:8" s="370" customFormat="1" ht="13.5" customHeight="1">
      <c r="A33" s="369" t="s">
        <v>1260</v>
      </c>
      <c r="B33" s="363">
        <v>174</v>
      </c>
      <c r="C33" s="364">
        <v>10421</v>
      </c>
      <c r="D33" s="364">
        <v>34620608</v>
      </c>
      <c r="E33" s="365">
        <f t="shared" si="0"/>
        <v>3322.1963343249208</v>
      </c>
      <c r="F33" s="363" t="s">
        <v>946</v>
      </c>
      <c r="G33" s="363" t="s">
        <v>946</v>
      </c>
      <c r="H33" s="363" t="s">
        <v>946</v>
      </c>
    </row>
    <row r="34" spans="1:8" s="370" customFormat="1" ht="13.5" customHeight="1">
      <c r="A34" s="371" t="s">
        <v>1491</v>
      </c>
      <c r="B34" s="372">
        <v>193</v>
      </c>
      <c r="C34" s="373">
        <v>10995</v>
      </c>
      <c r="D34" s="373">
        <v>37601590</v>
      </c>
      <c r="E34" s="374">
        <f t="shared" si="0"/>
        <v>3419.8808549340611</v>
      </c>
      <c r="F34" s="372">
        <v>54</v>
      </c>
      <c r="G34" s="372">
        <v>117</v>
      </c>
      <c r="H34" s="372">
        <v>186940</v>
      </c>
    </row>
    <row r="35" spans="1:8" s="161" customFormat="1" ht="16.5" customHeight="1">
      <c r="A35" s="375"/>
      <c r="B35" s="140"/>
      <c r="C35" s="140"/>
      <c r="D35" s="140"/>
      <c r="E35" s="140"/>
      <c r="F35" s="140"/>
      <c r="G35" s="212"/>
      <c r="H35" s="376" t="s">
        <v>1103</v>
      </c>
    </row>
    <row r="36" spans="1:8" s="161" customFormat="1" ht="16.5" customHeight="1">
      <c r="A36" s="375"/>
      <c r="B36" s="140"/>
      <c r="C36" s="140"/>
      <c r="D36" s="140"/>
      <c r="E36" s="140"/>
      <c r="F36" s="140"/>
      <c r="G36" s="212"/>
      <c r="H36" s="376" t="s">
        <v>1104</v>
      </c>
    </row>
    <row r="37" spans="1:8" s="161" customFormat="1" ht="9" customHeight="1">
      <c r="A37" s="140"/>
      <c r="B37" s="140"/>
      <c r="C37" s="140"/>
      <c r="D37" s="140"/>
      <c r="E37" s="140"/>
      <c r="F37" s="140"/>
      <c r="G37" s="212"/>
      <c r="H37" s="212"/>
    </row>
    <row r="38" spans="1:8" s="161" customFormat="1" ht="9" customHeight="1">
      <c r="A38" s="140"/>
      <c r="B38" s="140"/>
      <c r="C38" s="140"/>
      <c r="D38" s="140"/>
      <c r="E38" s="140"/>
      <c r="F38" s="140"/>
      <c r="G38" s="212"/>
      <c r="H38" s="212"/>
    </row>
    <row r="39" spans="1:8" s="161" customFormat="1" ht="14.25" customHeight="1"/>
    <row r="40" spans="1:8" ht="14.25" customHeight="1"/>
    <row r="41" spans="1:8" ht="14.25" customHeight="1"/>
    <row r="42" spans="1:8" ht="14.25" customHeight="1"/>
    <row r="43" spans="1:8" s="7" customFormat="1" ht="14.25" customHeight="1">
      <c r="A43" s="1715"/>
      <c r="B43" s="1715"/>
      <c r="C43" s="1715"/>
      <c r="D43" s="1715"/>
      <c r="E43" s="1715"/>
      <c r="F43" s="1715"/>
      <c r="G43" s="1715"/>
      <c r="H43" s="1715"/>
    </row>
    <row r="44" spans="1:8" ht="14.25" customHeight="1"/>
    <row r="45" spans="1:8" ht="9" customHeight="1">
      <c r="A45" s="1714"/>
      <c r="B45" s="1714"/>
      <c r="C45" s="1714"/>
      <c r="D45" s="1714"/>
      <c r="E45" s="1714"/>
      <c r="F45" s="1714"/>
      <c r="G45" s="1714"/>
      <c r="H45" s="1714"/>
    </row>
    <row r="46" spans="1:8" ht="14.25" customHeight="1">
      <c r="A46" s="2230"/>
      <c r="B46" s="2230"/>
      <c r="C46" s="2230"/>
      <c r="D46" s="2230"/>
      <c r="E46" s="2230"/>
      <c r="F46" s="2230"/>
      <c r="G46" s="2230"/>
      <c r="H46" s="2230"/>
    </row>
    <row r="47" spans="1:8" ht="14.25" customHeight="1">
      <c r="A47" s="378"/>
      <c r="B47" s="378"/>
      <c r="C47" s="378"/>
      <c r="D47" s="378"/>
      <c r="E47" s="378"/>
      <c r="F47" s="378"/>
      <c r="G47" s="378"/>
      <c r="H47" s="378"/>
    </row>
    <row r="48" spans="1:8" ht="14.25" customHeight="1">
      <c r="A48" s="378"/>
      <c r="B48" s="378"/>
      <c r="C48" s="378"/>
      <c r="D48" s="378"/>
      <c r="E48" s="378"/>
      <c r="F48" s="378"/>
      <c r="G48" s="378"/>
      <c r="H48" s="378"/>
    </row>
    <row r="49" spans="1:8" ht="14.25" customHeight="1">
      <c r="A49" s="378"/>
      <c r="B49" s="378"/>
      <c r="C49" s="378"/>
      <c r="D49" s="378"/>
      <c r="E49" s="378"/>
      <c r="F49" s="378"/>
      <c r="G49" s="378"/>
      <c r="H49" s="378"/>
    </row>
    <row r="50" spans="1:8" ht="14.25" customHeight="1">
      <c r="A50" s="378"/>
      <c r="B50" s="378"/>
      <c r="C50" s="378"/>
      <c r="D50" s="378"/>
      <c r="E50" s="378"/>
      <c r="F50" s="378"/>
      <c r="G50" s="378"/>
      <c r="H50" s="378"/>
    </row>
    <row r="51" spans="1:8" ht="14.25" customHeight="1">
      <c r="A51" s="378"/>
      <c r="B51" s="378"/>
      <c r="C51" s="378"/>
      <c r="D51" s="378"/>
      <c r="E51" s="378"/>
      <c r="F51" s="378"/>
      <c r="G51" s="378"/>
      <c r="H51" s="378"/>
    </row>
    <row r="52" spans="1:8" ht="14.25" customHeight="1">
      <c r="A52" s="378"/>
      <c r="B52" s="378"/>
      <c r="C52" s="378"/>
      <c r="D52" s="378"/>
      <c r="E52" s="378"/>
      <c r="F52" s="378"/>
      <c r="G52" s="378"/>
      <c r="H52" s="378"/>
    </row>
    <row r="53" spans="1:8" ht="14.25" customHeight="1">
      <c r="A53" s="378"/>
      <c r="B53" s="378"/>
      <c r="C53" s="378"/>
      <c r="D53" s="378"/>
      <c r="E53" s="378"/>
      <c r="F53" s="378"/>
      <c r="G53" s="378"/>
      <c r="H53" s="378"/>
    </row>
    <row r="54" spans="1:8" ht="14.25" customHeight="1">
      <c r="A54" s="378"/>
      <c r="B54" s="378"/>
      <c r="C54" s="378"/>
      <c r="D54" s="378"/>
      <c r="E54" s="378"/>
      <c r="F54" s="378"/>
      <c r="G54" s="378"/>
      <c r="H54" s="378"/>
    </row>
    <row r="55" spans="1:8" ht="14.25" customHeight="1">
      <c r="A55" s="378"/>
      <c r="B55" s="378"/>
      <c r="C55" s="378"/>
      <c r="D55" s="378"/>
      <c r="E55" s="378"/>
      <c r="F55" s="378"/>
      <c r="G55" s="378"/>
      <c r="H55" s="378"/>
    </row>
    <row r="56" spans="1:8" ht="14.25" customHeight="1">
      <c r="A56" s="378"/>
      <c r="B56" s="378"/>
      <c r="C56" s="378"/>
      <c r="D56" s="378"/>
      <c r="E56" s="378"/>
      <c r="F56" s="378"/>
      <c r="G56" s="378"/>
      <c r="H56" s="378"/>
    </row>
    <row r="57" spans="1:8" ht="14.25" customHeight="1">
      <c r="A57" s="378"/>
      <c r="B57" s="378"/>
      <c r="C57" s="378"/>
      <c r="D57" s="378"/>
      <c r="E57" s="378"/>
      <c r="F57" s="378"/>
      <c r="G57" s="378"/>
      <c r="H57" s="378"/>
    </row>
    <row r="58" spans="1:8" ht="14.25" customHeight="1">
      <c r="A58" s="378"/>
      <c r="B58" s="378"/>
      <c r="C58" s="378"/>
      <c r="D58" s="378"/>
      <c r="E58" s="378"/>
      <c r="F58" s="378"/>
      <c r="G58" s="378"/>
      <c r="H58" s="378"/>
    </row>
    <row r="59" spans="1:8" ht="6.75" customHeight="1">
      <c r="A59" s="378"/>
      <c r="B59" s="378"/>
      <c r="C59" s="378"/>
      <c r="D59" s="378"/>
      <c r="E59" s="378"/>
      <c r="F59" s="378"/>
      <c r="G59" s="378"/>
      <c r="H59" s="378"/>
    </row>
    <row r="60" spans="1:8" ht="14.25" customHeight="1">
      <c r="A60" s="379" t="s">
        <v>1105</v>
      </c>
      <c r="B60" s="378"/>
      <c r="C60" s="378"/>
      <c r="D60" s="378"/>
      <c r="E60" s="378"/>
      <c r="F60" s="378"/>
      <c r="G60" s="378"/>
      <c r="H60" s="378"/>
    </row>
    <row r="61" spans="1:8" ht="14.25" customHeight="1">
      <c r="A61" s="379" t="s">
        <v>1106</v>
      </c>
      <c r="B61" s="378"/>
      <c r="C61" s="378"/>
      <c r="D61" s="378"/>
      <c r="E61" s="378"/>
      <c r="F61" s="378"/>
      <c r="G61" s="378"/>
      <c r="H61" s="378"/>
    </row>
    <row r="62" spans="1:8" ht="14.25" customHeight="1">
      <c r="A62" s="380" t="s">
        <v>1107</v>
      </c>
      <c r="B62" s="381" t="s">
        <v>1108</v>
      </c>
      <c r="C62" s="378"/>
      <c r="D62" s="378"/>
      <c r="E62" s="378"/>
      <c r="F62" s="378"/>
      <c r="G62" s="378"/>
      <c r="H62" s="378"/>
    </row>
    <row r="63" spans="1:8" ht="14.25" customHeight="1">
      <c r="A63" s="378"/>
      <c r="B63" s="379" t="s">
        <v>1109</v>
      </c>
      <c r="C63" s="378"/>
      <c r="D63" s="378"/>
      <c r="E63" s="378"/>
      <c r="F63" s="378"/>
      <c r="G63" s="378"/>
      <c r="H63" s="378"/>
    </row>
    <row r="64" spans="1:8" ht="14.25" customHeight="1">
      <c r="A64" s="378"/>
      <c r="B64" s="382" t="s">
        <v>1110</v>
      </c>
      <c r="C64" s="383"/>
      <c r="D64" s="383"/>
      <c r="E64" s="383"/>
      <c r="F64" s="383"/>
      <c r="G64" s="383"/>
      <c r="H64" s="383"/>
    </row>
    <row r="65" spans="1:8" ht="14.25" customHeight="1">
      <c r="A65" s="378"/>
    </row>
    <row r="66" spans="1:8" ht="14.25" customHeight="1">
      <c r="A66" s="1714"/>
    </row>
    <row r="67" spans="1:8" ht="14.25" customHeight="1">
      <c r="A67" s="1714"/>
    </row>
    <row r="68" spans="1:8" ht="14.25" customHeight="1">
      <c r="A68" s="1714"/>
      <c r="B68" s="382"/>
      <c r="C68" s="382"/>
      <c r="D68" s="382"/>
      <c r="E68" s="382"/>
      <c r="F68" s="382"/>
      <c r="G68" s="382"/>
      <c r="H68" s="382"/>
    </row>
    <row r="69" spans="1:8" ht="14.25" customHeight="1">
      <c r="A69" s="2225"/>
      <c r="B69" s="2226"/>
      <c r="C69" s="2226"/>
      <c r="D69" s="2226"/>
      <c r="E69" s="2226"/>
      <c r="F69" s="2226"/>
      <c r="G69" s="2226"/>
      <c r="H69" s="2226"/>
    </row>
    <row r="70" spans="1:8" ht="14.25" customHeight="1">
      <c r="A70" s="2225"/>
      <c r="B70" s="2226"/>
      <c r="C70" s="2226"/>
      <c r="D70" s="2226"/>
      <c r="E70" s="2226"/>
      <c r="F70" s="2226"/>
      <c r="G70" s="2226"/>
      <c r="H70" s="2226"/>
    </row>
    <row r="71" spans="1:8" ht="14.25" customHeight="1">
      <c r="A71" s="2225"/>
      <c r="B71" s="2226"/>
      <c r="C71" s="2226"/>
      <c r="D71" s="2226"/>
      <c r="E71" s="2226"/>
      <c r="F71" s="2226"/>
      <c r="G71" s="2226"/>
      <c r="H71" s="2226"/>
    </row>
    <row r="72" spans="1:8" ht="14.25" customHeight="1">
      <c r="A72" s="2225"/>
      <c r="B72" s="2226"/>
      <c r="C72" s="2226"/>
      <c r="D72" s="2226"/>
      <c r="E72" s="2226"/>
      <c r="F72" s="2226"/>
      <c r="G72" s="2226"/>
      <c r="H72" s="2226"/>
    </row>
    <row r="73" spans="1:8" ht="14.25" customHeight="1">
      <c r="A73" s="1714"/>
      <c r="B73" s="1715"/>
      <c r="C73" s="1715"/>
      <c r="D73" s="1715"/>
      <c r="E73" s="1715"/>
      <c r="F73" s="1715"/>
      <c r="G73" s="1715"/>
      <c r="H73" s="1715"/>
    </row>
    <row r="74" spans="1:8" ht="14.25" customHeight="1">
      <c r="A74" s="1714"/>
      <c r="B74" s="1715"/>
      <c r="C74" s="1715"/>
      <c r="D74" s="1715"/>
      <c r="E74" s="1715"/>
      <c r="F74" s="1715"/>
      <c r="G74" s="1715"/>
      <c r="H74" s="1715"/>
    </row>
    <row r="75" spans="1:8" ht="14.25" customHeight="1">
      <c r="A75" s="1714"/>
      <c r="B75" s="1715"/>
      <c r="C75" s="1715"/>
      <c r="D75" s="1715"/>
      <c r="E75" s="1715"/>
      <c r="F75" s="1715"/>
      <c r="G75" s="1715"/>
      <c r="H75" s="1715"/>
    </row>
    <row r="76" spans="1:8" ht="14.25" customHeight="1">
      <c r="A76" s="1714"/>
      <c r="B76" s="1715"/>
      <c r="C76" s="1715"/>
      <c r="D76" s="1715"/>
      <c r="E76" s="1715"/>
      <c r="F76" s="1715"/>
      <c r="G76" s="1715"/>
      <c r="H76" s="1715"/>
    </row>
    <row r="77" spans="1:8" ht="14.25" customHeight="1">
      <c r="A77" s="1714"/>
      <c r="B77" s="1715"/>
      <c r="C77" s="1715"/>
      <c r="D77" s="1715"/>
      <c r="E77" s="1715"/>
      <c r="F77" s="1715"/>
      <c r="G77" s="1715"/>
      <c r="H77" s="1715"/>
    </row>
    <row r="78" spans="1:8" ht="14.25" customHeight="1">
      <c r="A78" s="1714"/>
      <c r="B78" s="1715"/>
      <c r="C78" s="1715"/>
      <c r="D78" s="1715"/>
      <c r="E78" s="1715"/>
      <c r="F78" s="1715"/>
      <c r="G78" s="1715"/>
      <c r="H78" s="1715"/>
    </row>
    <row r="79" spans="1:8" ht="14.25" customHeight="1">
      <c r="A79" s="2225"/>
      <c r="B79" s="2226"/>
      <c r="C79" s="2226"/>
      <c r="D79" s="2226"/>
      <c r="E79" s="2226"/>
      <c r="F79" s="2226"/>
      <c r="G79" s="2226"/>
      <c r="H79" s="2226"/>
    </row>
    <row r="80" spans="1:8" ht="14.25" customHeight="1">
      <c r="A80" s="85"/>
      <c r="B80" s="140"/>
      <c r="C80" s="140"/>
      <c r="D80" s="140"/>
      <c r="E80" s="140"/>
      <c r="F80" s="140"/>
      <c r="G80" s="212"/>
      <c r="H80" s="212"/>
    </row>
    <row r="81" spans="1:8" ht="14.25" customHeight="1">
      <c r="A81" s="384"/>
      <c r="B81" s="385"/>
      <c r="C81" s="385"/>
      <c r="D81" s="385"/>
      <c r="E81" s="385"/>
      <c r="F81" s="385"/>
      <c r="G81" s="386"/>
      <c r="H81" s="212"/>
    </row>
    <row r="82" spans="1:8" ht="14.25" customHeight="1">
      <c r="A82" s="1710"/>
      <c r="B82" s="1710"/>
      <c r="C82" s="1710"/>
      <c r="D82" s="1710"/>
      <c r="E82" s="1710"/>
      <c r="F82" s="1710"/>
    </row>
    <row r="83" spans="1:8" ht="14.25" customHeight="1">
      <c r="A83" s="1710"/>
      <c r="B83" s="1710"/>
      <c r="C83" s="1710"/>
      <c r="D83" s="1710"/>
      <c r="E83" s="1710"/>
      <c r="F83" s="1710"/>
    </row>
    <row r="84" spans="1:8">
      <c r="A84" s="1710"/>
      <c r="B84" s="1710"/>
      <c r="C84" s="1710"/>
      <c r="D84" s="1710"/>
      <c r="E84" s="1710"/>
      <c r="F84" s="1710"/>
    </row>
    <row r="85" spans="1:8">
      <c r="A85" s="1710"/>
      <c r="B85" s="1710"/>
      <c r="C85" s="1710"/>
      <c r="D85" s="1710"/>
      <c r="E85" s="1710"/>
      <c r="F85" s="1710"/>
    </row>
    <row r="86" spans="1:8">
      <c r="A86" s="1710"/>
    </row>
    <row r="92" spans="1:8" ht="13.5" customHeight="1"/>
  </sheetData>
  <mergeCells count="8">
    <mergeCell ref="A72:H72"/>
    <mergeCell ref="A79:H79"/>
    <mergeCell ref="B3:E3"/>
    <mergeCell ref="F3:H3"/>
    <mergeCell ref="A46:H46"/>
    <mergeCell ref="A69:H69"/>
    <mergeCell ref="A70:H70"/>
    <mergeCell ref="A71:H71"/>
  </mergeCells>
  <phoneticPr fontId="8"/>
  <printOptions horizontalCentered="1"/>
  <pageMargins left="0.78740157480314965" right="0.78740157480314965" top="0.59055118110236227" bottom="0.59055118110236227" header="0.51181102362204722" footer="0.51181102362204722"/>
  <pageSetup paperSize="9" scale="92" orientation="portrait" r:id="rId1"/>
  <headerFooter differentOddEven="1"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31EED-C97F-4C59-9B9B-5FF0332F63AF}">
  <dimension ref="A1:G20"/>
  <sheetViews>
    <sheetView view="pageBreakPreview" topLeftCell="A22" zoomScaleNormal="100" zoomScaleSheetLayoutView="100" workbookViewId="0">
      <selection activeCell="B14" sqref="B14"/>
    </sheetView>
  </sheetViews>
  <sheetFormatPr defaultRowHeight="13.5"/>
  <cols>
    <col min="1" max="3" width="10.625" customWidth="1"/>
    <col min="4" max="4" width="14.375" customWidth="1"/>
    <col min="5" max="6" width="10.625" customWidth="1"/>
    <col min="7" max="7" width="14.375" customWidth="1"/>
  </cols>
  <sheetData>
    <row r="1" spans="1:7" ht="18.75">
      <c r="A1" s="2231" t="s">
        <v>1111</v>
      </c>
      <c r="B1" s="2231"/>
      <c r="C1" s="2231"/>
      <c r="D1" s="2231"/>
      <c r="E1" s="2231"/>
      <c r="F1" s="2231"/>
      <c r="G1" s="2231"/>
    </row>
    <row r="2" spans="1:7" ht="18.75">
      <c r="A2" s="1716"/>
      <c r="B2" s="1716"/>
      <c r="C2" s="1716"/>
      <c r="D2" s="1716"/>
      <c r="E2" s="1716"/>
      <c r="F2" s="1716"/>
      <c r="G2" s="1716"/>
    </row>
    <row r="3" spans="1:7">
      <c r="A3" s="2232" t="s">
        <v>619</v>
      </c>
      <c r="B3" s="387" t="s">
        <v>1112</v>
      </c>
      <c r="C3" s="388"/>
      <c r="D3" s="389"/>
      <c r="E3" s="387" t="s">
        <v>1113</v>
      </c>
      <c r="F3" s="388"/>
      <c r="G3" s="388"/>
    </row>
    <row r="4" spans="1:7">
      <c r="A4" s="2233"/>
      <c r="B4" s="390" t="s">
        <v>1114</v>
      </c>
      <c r="C4" s="391" t="s">
        <v>1115</v>
      </c>
      <c r="D4" s="392" t="s">
        <v>1116</v>
      </c>
      <c r="E4" s="390" t="s">
        <v>1114</v>
      </c>
      <c r="F4" s="391" t="s">
        <v>1115</v>
      </c>
      <c r="G4" s="392" t="s">
        <v>1116</v>
      </c>
    </row>
    <row r="5" spans="1:7">
      <c r="A5" s="2234"/>
      <c r="B5" s="393"/>
      <c r="C5" s="394" t="s">
        <v>1117</v>
      </c>
      <c r="D5" s="395" t="s">
        <v>1118</v>
      </c>
      <c r="E5" s="393"/>
      <c r="F5" s="394" t="s">
        <v>1117</v>
      </c>
      <c r="G5" s="395" t="s">
        <v>1118</v>
      </c>
    </row>
    <row r="6" spans="1:7">
      <c r="A6" s="396" t="s">
        <v>1119</v>
      </c>
      <c r="B6" s="397">
        <v>370</v>
      </c>
      <c r="C6" s="151">
        <v>3501</v>
      </c>
      <c r="D6" s="151">
        <v>221394</v>
      </c>
      <c r="E6" s="397">
        <v>1535</v>
      </c>
      <c r="F6" s="398">
        <v>8011</v>
      </c>
      <c r="G6" s="398">
        <v>189569</v>
      </c>
    </row>
    <row r="7" spans="1:7">
      <c r="A7" s="396" t="s">
        <v>1120</v>
      </c>
      <c r="B7" s="397">
        <v>400</v>
      </c>
      <c r="C7" s="151">
        <v>3394</v>
      </c>
      <c r="D7" s="151">
        <v>258847</v>
      </c>
      <c r="E7" s="397">
        <v>1581</v>
      </c>
      <c r="F7" s="398">
        <v>9667</v>
      </c>
      <c r="G7" s="398">
        <v>221485</v>
      </c>
    </row>
    <row r="8" spans="1:7">
      <c r="A8" s="396" t="s">
        <v>1121</v>
      </c>
      <c r="B8" s="397">
        <v>468</v>
      </c>
      <c r="C8" s="151">
        <v>4062</v>
      </c>
      <c r="D8" s="151">
        <v>429520</v>
      </c>
      <c r="E8" s="397">
        <v>1591</v>
      </c>
      <c r="F8" s="398">
        <v>10976</v>
      </c>
      <c r="G8" s="398">
        <v>215537</v>
      </c>
    </row>
    <row r="9" spans="1:7">
      <c r="A9" s="396" t="s">
        <v>626</v>
      </c>
      <c r="B9" s="397">
        <v>425</v>
      </c>
      <c r="C9" s="151">
        <v>3904</v>
      </c>
      <c r="D9" s="151">
        <v>522070</v>
      </c>
      <c r="E9" s="397">
        <v>1516</v>
      </c>
      <c r="F9" s="398">
        <v>11232</v>
      </c>
      <c r="G9" s="151">
        <v>207183</v>
      </c>
    </row>
    <row r="10" spans="1:7">
      <c r="A10" s="396" t="s">
        <v>628</v>
      </c>
      <c r="B10" s="397">
        <v>442</v>
      </c>
      <c r="C10" s="151">
        <v>3958</v>
      </c>
      <c r="D10" s="151">
        <v>487785</v>
      </c>
      <c r="E10" s="397">
        <v>1572</v>
      </c>
      <c r="F10" s="398">
        <v>11649</v>
      </c>
      <c r="G10" s="398">
        <v>207036</v>
      </c>
    </row>
    <row r="11" spans="1:7">
      <c r="A11" s="396" t="s">
        <v>631</v>
      </c>
      <c r="B11" s="397">
        <v>387</v>
      </c>
      <c r="C11" s="398">
        <v>3857</v>
      </c>
      <c r="D11" s="398">
        <v>570333</v>
      </c>
      <c r="E11" s="397">
        <v>1435</v>
      </c>
      <c r="F11" s="398">
        <v>10435</v>
      </c>
      <c r="G11" s="398">
        <v>207479</v>
      </c>
    </row>
    <row r="12" spans="1:7">
      <c r="A12" s="396" t="s">
        <v>1122</v>
      </c>
      <c r="B12" s="397">
        <v>381</v>
      </c>
      <c r="C12" s="398">
        <v>3270</v>
      </c>
      <c r="D12" s="398">
        <v>503670</v>
      </c>
      <c r="E12" s="397">
        <v>1147</v>
      </c>
      <c r="F12" s="398">
        <v>9473</v>
      </c>
      <c r="G12" s="398">
        <v>210135</v>
      </c>
    </row>
    <row r="13" spans="1:7">
      <c r="A13" s="396" t="s">
        <v>340</v>
      </c>
      <c r="B13" s="397">
        <v>408</v>
      </c>
      <c r="C13" s="398">
        <v>3610</v>
      </c>
      <c r="D13" s="398">
        <v>485905</v>
      </c>
      <c r="E13" s="397">
        <v>1244</v>
      </c>
      <c r="F13" s="398">
        <v>10420</v>
      </c>
      <c r="G13" s="398">
        <v>244408</v>
      </c>
    </row>
    <row r="14" spans="1:7">
      <c r="A14" s="396" t="s">
        <v>342</v>
      </c>
      <c r="B14" s="397">
        <v>429</v>
      </c>
      <c r="C14" s="398">
        <v>3820</v>
      </c>
      <c r="D14" s="398">
        <v>352252</v>
      </c>
      <c r="E14" s="397">
        <v>1397</v>
      </c>
      <c r="F14" s="398">
        <v>13555</v>
      </c>
      <c r="G14" s="398">
        <v>293310</v>
      </c>
    </row>
    <row r="15" spans="1:7">
      <c r="A15" s="399" t="s">
        <v>1491</v>
      </c>
      <c r="B15" s="400">
        <v>442</v>
      </c>
      <c r="C15" s="401">
        <v>3580</v>
      </c>
      <c r="D15" s="401">
        <v>306560</v>
      </c>
      <c r="E15" s="400">
        <v>1352</v>
      </c>
      <c r="F15" s="401">
        <v>13430</v>
      </c>
      <c r="G15" s="401">
        <v>284134</v>
      </c>
    </row>
    <row r="16" spans="1:7">
      <c r="A16" s="396"/>
      <c r="B16" s="398"/>
      <c r="C16" s="398"/>
      <c r="D16" s="398"/>
      <c r="G16" s="402" t="s">
        <v>1123</v>
      </c>
    </row>
    <row r="17" spans="1:7">
      <c r="G17" s="1708"/>
    </row>
    <row r="18" spans="1:7">
      <c r="A18" s="1706" t="s">
        <v>1124</v>
      </c>
      <c r="B18" s="2" t="s">
        <v>2598</v>
      </c>
      <c r="C18" s="403"/>
      <c r="D18" s="403"/>
      <c r="E18" s="403"/>
      <c r="F18" s="403"/>
      <c r="G18" s="403"/>
    </row>
    <row r="19" spans="1:7">
      <c r="A19" s="403"/>
      <c r="B19" s="403"/>
      <c r="C19" s="403"/>
      <c r="D19" s="403"/>
      <c r="E19" s="403"/>
      <c r="F19" s="403"/>
      <c r="G19" s="403"/>
    </row>
    <row r="20" spans="1:7">
      <c r="A20" s="1709"/>
      <c r="B20" s="1709"/>
      <c r="C20" s="1709"/>
      <c r="D20" s="1709"/>
      <c r="E20" s="1709"/>
      <c r="F20" s="1709"/>
      <c r="G20" s="1709"/>
    </row>
  </sheetData>
  <mergeCells count="2">
    <mergeCell ref="A1:G1"/>
    <mergeCell ref="A3:A5"/>
  </mergeCells>
  <phoneticPr fontId="8"/>
  <pageMargins left="0.7" right="0.7" top="0.75" bottom="0.75" header="0.3" footer="0.3"/>
  <pageSetup paperSize="9" orientation="portrait"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DC3E-A0E1-4704-BBB8-706C10F33E48}">
  <sheetPr>
    <pageSetUpPr fitToPage="1"/>
  </sheetPr>
  <dimension ref="A1:D32"/>
  <sheetViews>
    <sheetView view="pageBreakPreview" zoomScale="70" zoomScaleNormal="100" zoomScaleSheetLayoutView="70" workbookViewId="0">
      <pane ySplit="4" topLeftCell="A20" activePane="bottomLeft" state="frozen"/>
      <selection pane="bottomLeft" activeCell="F10" sqref="F10"/>
    </sheetView>
  </sheetViews>
  <sheetFormatPr defaultRowHeight="13.5"/>
  <cols>
    <col min="1" max="1" width="48" customWidth="1"/>
    <col min="2" max="4" width="18.625" customWidth="1"/>
  </cols>
  <sheetData>
    <row r="1" spans="1:4" ht="21.75" customHeight="1">
      <c r="A1" s="2235" t="s">
        <v>1125</v>
      </c>
      <c r="B1" s="2236"/>
      <c r="C1" s="2236"/>
      <c r="D1" s="2236"/>
    </row>
    <row r="2" spans="1:4" ht="32.25" customHeight="1">
      <c r="A2" s="404"/>
      <c r="B2" s="404"/>
      <c r="C2" s="404"/>
      <c r="D2" s="201" t="s">
        <v>2599</v>
      </c>
    </row>
    <row r="3" spans="1:4" ht="24.95" customHeight="1">
      <c r="A3" s="2237" t="s">
        <v>1126</v>
      </c>
      <c r="B3" s="405" t="s">
        <v>1114</v>
      </c>
      <c r="C3" s="406" t="s">
        <v>1078</v>
      </c>
      <c r="D3" s="406" t="s">
        <v>1127</v>
      </c>
    </row>
    <row r="4" spans="1:4" ht="24.95" customHeight="1">
      <c r="A4" s="2238"/>
      <c r="B4" s="407"/>
      <c r="C4" s="408" t="s">
        <v>1128</v>
      </c>
      <c r="D4" s="408" t="s">
        <v>1129</v>
      </c>
    </row>
    <row r="5" spans="1:4" ht="27.95" customHeight="1">
      <c r="A5" s="409" t="s">
        <v>1130</v>
      </c>
      <c r="B5" s="410">
        <v>442</v>
      </c>
      <c r="C5" s="411">
        <v>3580</v>
      </c>
      <c r="D5" s="412">
        <v>306560</v>
      </c>
    </row>
    <row r="6" spans="1:4" ht="27.95" customHeight="1">
      <c r="A6" s="413" t="s">
        <v>1131</v>
      </c>
      <c r="B6" s="414">
        <v>1</v>
      </c>
      <c r="C6" s="415">
        <v>8</v>
      </c>
      <c r="D6" s="415" t="s">
        <v>1132</v>
      </c>
    </row>
    <row r="7" spans="1:4" ht="27.95" customHeight="1">
      <c r="A7" s="416" t="s">
        <v>1133</v>
      </c>
      <c r="B7" s="417">
        <v>6</v>
      </c>
      <c r="C7" s="418">
        <v>25</v>
      </c>
      <c r="D7" s="418">
        <v>830</v>
      </c>
    </row>
    <row r="8" spans="1:4" ht="27.95" customHeight="1">
      <c r="A8" s="413" t="s">
        <v>1134</v>
      </c>
      <c r="B8" s="419" t="s">
        <v>954</v>
      </c>
      <c r="C8" s="415" t="s">
        <v>954</v>
      </c>
      <c r="D8" s="415" t="s">
        <v>954</v>
      </c>
    </row>
    <row r="9" spans="1:4" ht="27.95" customHeight="1">
      <c r="A9" s="420" t="s">
        <v>1135</v>
      </c>
      <c r="B9" s="421">
        <v>4</v>
      </c>
      <c r="C9" s="422">
        <v>16</v>
      </c>
      <c r="D9" s="422" t="s">
        <v>1132</v>
      </c>
    </row>
    <row r="10" spans="1:4" ht="27.95" customHeight="1">
      <c r="A10" s="413" t="s">
        <v>1136</v>
      </c>
      <c r="B10" s="414">
        <v>2</v>
      </c>
      <c r="C10" s="423">
        <v>9</v>
      </c>
      <c r="D10" s="415" t="s">
        <v>1132</v>
      </c>
    </row>
    <row r="11" spans="1:4" ht="27.95" customHeight="1">
      <c r="A11" s="416" t="s">
        <v>1137</v>
      </c>
      <c r="B11" s="424">
        <v>41</v>
      </c>
      <c r="C11" s="425">
        <v>292</v>
      </c>
      <c r="D11" s="418">
        <v>16826</v>
      </c>
    </row>
    <row r="12" spans="1:4" ht="27.95" customHeight="1">
      <c r="A12" s="413" t="s">
        <v>1138</v>
      </c>
      <c r="B12" s="414">
        <v>20</v>
      </c>
      <c r="C12" s="423">
        <v>114</v>
      </c>
      <c r="D12" s="415">
        <v>2408</v>
      </c>
    </row>
    <row r="13" spans="1:4" ht="27.95" customHeight="1">
      <c r="A13" s="416" t="s">
        <v>1139</v>
      </c>
      <c r="B13" s="424">
        <v>21</v>
      </c>
      <c r="C13" s="425">
        <v>178</v>
      </c>
      <c r="D13" s="425">
        <v>14419</v>
      </c>
    </row>
    <row r="14" spans="1:4" ht="27.95" customHeight="1">
      <c r="A14" s="413" t="s">
        <v>1140</v>
      </c>
      <c r="B14" s="414">
        <v>92</v>
      </c>
      <c r="C14" s="423">
        <v>738</v>
      </c>
      <c r="D14" s="423">
        <v>67523</v>
      </c>
    </row>
    <row r="15" spans="1:4" ht="27.95" customHeight="1">
      <c r="A15" s="416" t="s">
        <v>1141</v>
      </c>
      <c r="B15" s="424">
        <v>52</v>
      </c>
      <c r="C15" s="427">
        <v>381</v>
      </c>
      <c r="D15" s="418">
        <v>38156</v>
      </c>
    </row>
    <row r="16" spans="1:4" ht="27.95" customHeight="1">
      <c r="A16" s="413" t="s">
        <v>1142</v>
      </c>
      <c r="B16" s="414">
        <v>22</v>
      </c>
      <c r="C16" s="415">
        <v>248</v>
      </c>
      <c r="D16" s="415">
        <v>16526</v>
      </c>
    </row>
    <row r="17" spans="1:4" ht="27.95" customHeight="1">
      <c r="A17" s="416" t="s">
        <v>1143</v>
      </c>
      <c r="B17" s="424">
        <v>8</v>
      </c>
      <c r="C17" s="418">
        <v>61</v>
      </c>
      <c r="D17" s="418">
        <v>10650</v>
      </c>
    </row>
    <row r="18" spans="1:4" ht="27.95" customHeight="1">
      <c r="A18" s="413" t="s">
        <v>1144</v>
      </c>
      <c r="B18" s="414">
        <v>2</v>
      </c>
      <c r="C18" s="423">
        <v>8</v>
      </c>
      <c r="D18" s="415" t="s">
        <v>1132</v>
      </c>
    </row>
    <row r="19" spans="1:4" ht="27.95" customHeight="1">
      <c r="A19" s="416" t="s">
        <v>1145</v>
      </c>
      <c r="B19" s="424">
        <v>3</v>
      </c>
      <c r="C19" s="425">
        <v>17</v>
      </c>
      <c r="D19" s="418" t="s">
        <v>1132</v>
      </c>
    </row>
    <row r="20" spans="1:4" ht="27.95" customHeight="1">
      <c r="A20" s="413" t="s">
        <v>1146</v>
      </c>
      <c r="B20" s="414">
        <v>5</v>
      </c>
      <c r="C20" s="423">
        <v>23</v>
      </c>
      <c r="D20" s="415">
        <v>783</v>
      </c>
    </row>
    <row r="21" spans="1:4" ht="27.95" customHeight="1">
      <c r="A21" s="416" t="s">
        <v>1147</v>
      </c>
      <c r="B21" s="424">
        <v>204</v>
      </c>
      <c r="C21" s="425">
        <v>1811</v>
      </c>
      <c r="D21" s="418">
        <v>144928</v>
      </c>
    </row>
    <row r="22" spans="1:4" ht="27.95" customHeight="1">
      <c r="A22" s="413" t="s">
        <v>1148</v>
      </c>
      <c r="B22" s="414">
        <v>65</v>
      </c>
      <c r="C22" s="415">
        <v>671</v>
      </c>
      <c r="D22" s="415">
        <v>45283</v>
      </c>
    </row>
    <row r="23" spans="1:4" ht="27.95" customHeight="1">
      <c r="A23" s="416" t="s">
        <v>1149</v>
      </c>
      <c r="B23" s="424">
        <v>25</v>
      </c>
      <c r="C23" s="418">
        <v>182</v>
      </c>
      <c r="D23" s="418">
        <v>9201</v>
      </c>
    </row>
    <row r="24" spans="1:4" ht="27.95" customHeight="1">
      <c r="A24" s="413" t="s">
        <v>1150</v>
      </c>
      <c r="B24" s="414">
        <v>48</v>
      </c>
      <c r="C24" s="423">
        <v>368</v>
      </c>
      <c r="D24" s="423">
        <v>29516</v>
      </c>
    </row>
    <row r="25" spans="1:4" ht="27.95" customHeight="1">
      <c r="A25" s="416" t="s">
        <v>1151</v>
      </c>
      <c r="B25" s="424">
        <v>66</v>
      </c>
      <c r="C25" s="425">
        <v>590</v>
      </c>
      <c r="D25" s="425">
        <v>60928</v>
      </c>
    </row>
    <row r="26" spans="1:4" ht="27.95" customHeight="1">
      <c r="A26" s="413" t="s">
        <v>1152</v>
      </c>
      <c r="B26" s="414">
        <v>98</v>
      </c>
      <c r="C26" s="423">
        <v>706</v>
      </c>
      <c r="D26" s="415" t="s">
        <v>1132</v>
      </c>
    </row>
    <row r="27" spans="1:4" ht="27.95" customHeight="1">
      <c r="A27" s="416" t="s">
        <v>1153</v>
      </c>
      <c r="B27" s="424">
        <v>16</v>
      </c>
      <c r="C27" s="425">
        <v>117</v>
      </c>
      <c r="D27" s="425">
        <v>7402</v>
      </c>
    </row>
    <row r="28" spans="1:4" ht="27.95" customHeight="1">
      <c r="A28" s="413" t="s">
        <v>1154</v>
      </c>
      <c r="B28" s="414">
        <v>30</v>
      </c>
      <c r="C28" s="423">
        <v>287</v>
      </c>
      <c r="D28" s="423">
        <v>41990</v>
      </c>
    </row>
    <row r="29" spans="1:4" ht="27.95" customHeight="1">
      <c r="A29" s="416" t="s">
        <v>1155</v>
      </c>
      <c r="B29" s="424">
        <v>5</v>
      </c>
      <c r="C29" s="425">
        <v>31</v>
      </c>
      <c r="D29" s="425">
        <v>1977</v>
      </c>
    </row>
    <row r="30" spans="1:4" ht="27.95" customHeight="1">
      <c r="A30" s="428" t="s">
        <v>1156</v>
      </c>
      <c r="B30" s="429">
        <v>47</v>
      </c>
      <c r="C30" s="430">
        <v>271</v>
      </c>
      <c r="D30" s="431" t="s">
        <v>1132</v>
      </c>
    </row>
    <row r="31" spans="1:4" ht="14.25">
      <c r="A31" s="161"/>
      <c r="B31" s="432"/>
      <c r="C31" s="161"/>
      <c r="D31" s="1718" t="s">
        <v>2600</v>
      </c>
    </row>
    <row r="32" spans="1:4" ht="78" customHeight="1">
      <c r="A32" s="2168" t="s">
        <v>1157</v>
      </c>
      <c r="B32" s="2168"/>
      <c r="C32" s="2168"/>
      <c r="D32" s="2168"/>
    </row>
  </sheetData>
  <mergeCells count="3">
    <mergeCell ref="A1:D1"/>
    <mergeCell ref="A3:A4"/>
    <mergeCell ref="A32:D32"/>
  </mergeCells>
  <phoneticPr fontId="8"/>
  <printOptions horizontalCentered="1"/>
  <pageMargins left="0.98425196850393704" right="0.94488188976377963" top="1.1811023622047245" bottom="1.1811023622047245" header="0.51181102362204722" footer="0.51181102362204722"/>
  <pageSetup paperSize="9" scale="79"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B920-D6EA-43DA-A4A0-287B4BA97D3E}">
  <sheetPr>
    <pageSetUpPr fitToPage="1"/>
  </sheetPr>
  <dimension ref="A1:I53"/>
  <sheetViews>
    <sheetView view="pageBreakPreview" zoomScale="70" zoomScaleNormal="100" zoomScaleSheetLayoutView="70" workbookViewId="0">
      <pane ySplit="4" topLeftCell="A5" activePane="bottomLeft" state="frozen"/>
      <selection pane="bottomLeft" activeCell="E47" sqref="E47"/>
    </sheetView>
  </sheetViews>
  <sheetFormatPr defaultRowHeight="13.5"/>
  <cols>
    <col min="1" max="1" width="43" customWidth="1"/>
    <col min="2" max="2" width="14.375" customWidth="1"/>
    <col min="3" max="3" width="15.625" customWidth="1"/>
    <col min="4" max="4" width="19.5" customWidth="1"/>
    <col min="5" max="5" width="18.125" customWidth="1"/>
  </cols>
  <sheetData>
    <row r="1" spans="1:9" ht="18.75">
      <c r="A1" s="433" t="s">
        <v>1158</v>
      </c>
      <c r="E1" s="1708" t="s">
        <v>2601</v>
      </c>
    </row>
    <row r="2" spans="1:9" ht="4.5" customHeight="1">
      <c r="A2" s="404"/>
      <c r="B2" s="404"/>
      <c r="C2" s="404"/>
      <c r="D2" s="404"/>
      <c r="E2" s="434" t="s">
        <v>1110</v>
      </c>
    </row>
    <row r="3" spans="1:9" ht="14.25">
      <c r="A3" s="2220" t="s">
        <v>1159</v>
      </c>
      <c r="B3" s="435" t="s">
        <v>1160</v>
      </c>
      <c r="C3" s="436" t="s">
        <v>1161</v>
      </c>
      <c r="D3" s="436" t="s">
        <v>1127</v>
      </c>
      <c r="E3" s="436" t="s">
        <v>1162</v>
      </c>
    </row>
    <row r="4" spans="1:9" ht="14.25">
      <c r="A4" s="2223"/>
      <c r="B4" s="437"/>
      <c r="C4" s="438" t="s">
        <v>1117</v>
      </c>
      <c r="D4" s="438" t="s">
        <v>1129</v>
      </c>
      <c r="E4" s="438" t="s">
        <v>1163</v>
      </c>
    </row>
    <row r="5" spans="1:9" ht="23.1" customHeight="1">
      <c r="A5" s="439" t="s">
        <v>1164</v>
      </c>
      <c r="B5" s="440">
        <v>1352</v>
      </c>
      <c r="C5" s="441">
        <v>13430</v>
      </c>
      <c r="D5" s="441">
        <v>284134</v>
      </c>
      <c r="E5" s="441">
        <v>361346</v>
      </c>
    </row>
    <row r="6" spans="1:9" ht="23.1" customHeight="1">
      <c r="A6" s="442" t="s">
        <v>1165</v>
      </c>
      <c r="B6" s="443">
        <v>4</v>
      </c>
      <c r="C6" s="444">
        <v>599</v>
      </c>
      <c r="D6" s="445">
        <v>12292</v>
      </c>
      <c r="E6" s="445">
        <v>18782</v>
      </c>
    </row>
    <row r="7" spans="1:9" ht="23.1" customHeight="1">
      <c r="A7" s="446" t="s">
        <v>1166</v>
      </c>
      <c r="B7" s="447">
        <v>3</v>
      </c>
      <c r="C7" s="448">
        <v>564</v>
      </c>
      <c r="D7" s="449" t="s">
        <v>1132</v>
      </c>
      <c r="E7" s="449" t="s">
        <v>1132</v>
      </c>
    </row>
    <row r="8" spans="1:9" ht="35.1" customHeight="1">
      <c r="A8" s="450" t="s">
        <v>1167</v>
      </c>
      <c r="B8" s="443">
        <v>1</v>
      </c>
      <c r="C8" s="444">
        <v>35</v>
      </c>
      <c r="D8" s="445" t="s">
        <v>1132</v>
      </c>
      <c r="E8" s="445" t="s">
        <v>1132</v>
      </c>
    </row>
    <row r="9" spans="1:9" ht="23.1" customHeight="1">
      <c r="A9" s="451" t="s">
        <v>1168</v>
      </c>
      <c r="B9" s="447">
        <v>209</v>
      </c>
      <c r="C9" s="448">
        <v>1212</v>
      </c>
      <c r="D9" s="449">
        <v>17998</v>
      </c>
      <c r="E9" s="449">
        <v>53775</v>
      </c>
    </row>
    <row r="10" spans="1:9" ht="23.1" customHeight="1">
      <c r="A10" s="442" t="s">
        <v>1169</v>
      </c>
      <c r="B10" s="443">
        <v>15</v>
      </c>
      <c r="C10" s="445">
        <v>58</v>
      </c>
      <c r="D10" s="445">
        <v>556</v>
      </c>
      <c r="E10" s="445">
        <v>2493</v>
      </c>
      <c r="H10" s="426"/>
      <c r="I10" s="426"/>
    </row>
    <row r="11" spans="1:9" ht="23.1" customHeight="1">
      <c r="A11" s="446" t="s">
        <v>1170</v>
      </c>
      <c r="B11" s="447">
        <v>33</v>
      </c>
      <c r="C11" s="448">
        <v>190</v>
      </c>
      <c r="D11" s="448">
        <v>2129</v>
      </c>
      <c r="E11" s="448">
        <v>9323</v>
      </c>
      <c r="H11" s="426"/>
      <c r="I11" s="426"/>
    </row>
    <row r="12" spans="1:9" ht="23.1" customHeight="1">
      <c r="A12" s="442" t="s">
        <v>1171</v>
      </c>
      <c r="B12" s="443">
        <v>94</v>
      </c>
      <c r="C12" s="445">
        <v>507</v>
      </c>
      <c r="D12" s="445">
        <v>9471</v>
      </c>
      <c r="E12" s="445">
        <v>21688</v>
      </c>
      <c r="H12" s="426"/>
      <c r="I12" s="426"/>
    </row>
    <row r="13" spans="1:9" ht="23.1" customHeight="1">
      <c r="A13" s="446" t="s">
        <v>1172</v>
      </c>
      <c r="B13" s="447">
        <v>14</v>
      </c>
      <c r="C13" s="449">
        <v>75</v>
      </c>
      <c r="D13" s="449">
        <v>1232</v>
      </c>
      <c r="E13" s="452">
        <v>3175</v>
      </c>
      <c r="H13" s="426"/>
      <c r="I13" s="426"/>
    </row>
    <row r="14" spans="1:9" ht="23.1" customHeight="1">
      <c r="A14" s="442" t="s">
        <v>1173</v>
      </c>
      <c r="B14" s="443">
        <v>53</v>
      </c>
      <c r="C14" s="444">
        <v>382</v>
      </c>
      <c r="D14" s="445">
        <v>4610</v>
      </c>
      <c r="E14" s="445">
        <v>17096</v>
      </c>
      <c r="H14" s="426"/>
      <c r="I14" s="426"/>
    </row>
    <row r="15" spans="1:9" ht="23.1" customHeight="1">
      <c r="A15" s="446" t="s">
        <v>1174</v>
      </c>
      <c r="B15" s="447">
        <v>377</v>
      </c>
      <c r="C15" s="448">
        <v>4900</v>
      </c>
      <c r="D15" s="449">
        <v>69810</v>
      </c>
      <c r="E15" s="449">
        <v>80487</v>
      </c>
      <c r="H15" s="426"/>
      <c r="I15" s="426"/>
    </row>
    <row r="16" spans="1:9" ht="23.1" customHeight="1">
      <c r="A16" s="442" t="s">
        <v>1175</v>
      </c>
      <c r="B16" s="443">
        <v>41</v>
      </c>
      <c r="C16" s="444">
        <v>1614</v>
      </c>
      <c r="D16" s="444">
        <v>48445</v>
      </c>
      <c r="E16" s="444">
        <v>54827</v>
      </c>
      <c r="G16" s="426"/>
      <c r="H16" s="426"/>
      <c r="I16" s="426"/>
    </row>
    <row r="17" spans="1:9" ht="23.1" customHeight="1">
      <c r="A17" s="446" t="s">
        <v>1176</v>
      </c>
      <c r="B17" s="447">
        <v>16</v>
      </c>
      <c r="C17" s="448">
        <v>112</v>
      </c>
      <c r="D17" s="448">
        <v>603</v>
      </c>
      <c r="E17" s="448">
        <v>1875</v>
      </c>
      <c r="H17" s="426"/>
      <c r="I17" s="426"/>
    </row>
    <row r="18" spans="1:9" ht="23.1" customHeight="1">
      <c r="A18" s="442" t="s">
        <v>1177</v>
      </c>
      <c r="B18" s="443">
        <v>18</v>
      </c>
      <c r="C18" s="445">
        <v>76</v>
      </c>
      <c r="D18" s="445">
        <v>1146</v>
      </c>
      <c r="E18" s="445">
        <v>1087</v>
      </c>
      <c r="H18" s="426"/>
    </row>
    <row r="19" spans="1:9" ht="23.1" customHeight="1">
      <c r="A19" s="446" t="s">
        <v>1178</v>
      </c>
      <c r="B19" s="447">
        <v>8</v>
      </c>
      <c r="C19" s="449">
        <v>30</v>
      </c>
      <c r="D19" s="449">
        <v>333</v>
      </c>
      <c r="E19" s="449">
        <v>202</v>
      </c>
      <c r="H19" s="426"/>
    </row>
    <row r="20" spans="1:9" ht="23.1" customHeight="1">
      <c r="A20" s="442" t="s">
        <v>1179</v>
      </c>
      <c r="B20" s="443">
        <v>17</v>
      </c>
      <c r="C20" s="444">
        <v>79</v>
      </c>
      <c r="D20" s="444">
        <v>1068</v>
      </c>
      <c r="E20" s="444">
        <v>1303</v>
      </c>
      <c r="H20" s="426"/>
      <c r="I20" s="426"/>
    </row>
    <row r="21" spans="1:9" ht="23.1" customHeight="1">
      <c r="A21" s="446" t="s">
        <v>1180</v>
      </c>
      <c r="B21" s="447">
        <v>88</v>
      </c>
      <c r="C21" s="448">
        <v>814</v>
      </c>
      <c r="D21" s="448">
        <v>3832</v>
      </c>
      <c r="E21" s="448">
        <v>3263</v>
      </c>
      <c r="H21" s="426"/>
      <c r="I21" s="426"/>
    </row>
    <row r="22" spans="1:9" ht="23.1" customHeight="1">
      <c r="A22" s="442" t="s">
        <v>1181</v>
      </c>
      <c r="B22" s="443">
        <v>189</v>
      </c>
      <c r="C22" s="444">
        <v>2175</v>
      </c>
      <c r="D22" s="445">
        <v>14384</v>
      </c>
      <c r="E22" s="445">
        <v>17930</v>
      </c>
      <c r="G22" s="426"/>
      <c r="H22" s="426"/>
      <c r="I22" s="426"/>
    </row>
    <row r="23" spans="1:9" ht="23.1" customHeight="1">
      <c r="A23" s="446" t="s">
        <v>1182</v>
      </c>
      <c r="B23" s="447">
        <v>211</v>
      </c>
      <c r="C23" s="448">
        <v>1820</v>
      </c>
      <c r="D23" s="449">
        <v>74909</v>
      </c>
      <c r="E23" s="449">
        <v>38053</v>
      </c>
      <c r="G23" s="426"/>
      <c r="H23" s="426"/>
      <c r="I23" s="426"/>
    </row>
    <row r="24" spans="1:9" ht="23.1" customHeight="1">
      <c r="A24" s="442" t="s">
        <v>1183</v>
      </c>
      <c r="B24" s="443">
        <v>145</v>
      </c>
      <c r="C24" s="444">
        <v>1254</v>
      </c>
      <c r="D24" s="444">
        <v>52450</v>
      </c>
      <c r="E24" s="444">
        <v>7422</v>
      </c>
      <c r="H24" s="426"/>
      <c r="I24" s="426"/>
    </row>
    <row r="25" spans="1:9" ht="23.1" customHeight="1">
      <c r="A25" s="446" t="s">
        <v>1184</v>
      </c>
      <c r="B25" s="447">
        <v>18</v>
      </c>
      <c r="C25" s="448">
        <v>73</v>
      </c>
      <c r="D25" s="453">
        <v>893</v>
      </c>
      <c r="E25" s="448">
        <v>2996</v>
      </c>
      <c r="H25" s="426"/>
      <c r="I25" s="426"/>
    </row>
    <row r="26" spans="1:9" ht="23.1" customHeight="1">
      <c r="A26" s="442" t="s">
        <v>1185</v>
      </c>
      <c r="B26" s="443">
        <v>48</v>
      </c>
      <c r="C26" s="445">
        <v>493</v>
      </c>
      <c r="D26" s="445">
        <v>21566</v>
      </c>
      <c r="E26" s="445">
        <v>27635</v>
      </c>
      <c r="H26" s="426"/>
      <c r="I26" s="426"/>
    </row>
    <row r="27" spans="1:9" ht="23.1" customHeight="1">
      <c r="A27" s="446" t="s">
        <v>1186</v>
      </c>
      <c r="B27" s="447">
        <v>498</v>
      </c>
      <c r="C27" s="449">
        <v>4549</v>
      </c>
      <c r="D27" s="449">
        <v>100000</v>
      </c>
      <c r="E27" s="449">
        <v>170249</v>
      </c>
      <c r="H27" s="426"/>
      <c r="I27" s="426"/>
    </row>
    <row r="28" spans="1:9" ht="23.1" customHeight="1">
      <c r="A28" s="442" t="s">
        <v>1187</v>
      </c>
      <c r="B28" s="443">
        <v>27</v>
      </c>
      <c r="C28" s="444">
        <v>169</v>
      </c>
      <c r="D28" s="444">
        <v>3396</v>
      </c>
      <c r="E28" s="444">
        <v>8411</v>
      </c>
      <c r="H28" s="426"/>
      <c r="I28" s="426"/>
    </row>
    <row r="29" spans="1:9" ht="23.1" customHeight="1">
      <c r="A29" s="446" t="s">
        <v>1188</v>
      </c>
      <c r="B29" s="447">
        <v>13</v>
      </c>
      <c r="C29" s="449">
        <v>60</v>
      </c>
      <c r="D29" s="449">
        <v>755</v>
      </c>
      <c r="E29" s="449">
        <v>2094</v>
      </c>
      <c r="H29" s="426"/>
      <c r="I29" s="426"/>
    </row>
    <row r="30" spans="1:9" ht="23.1" customHeight="1">
      <c r="A30" s="442" t="s">
        <v>1189</v>
      </c>
      <c r="B30" s="443">
        <v>145</v>
      </c>
      <c r="C30" s="444">
        <v>1525</v>
      </c>
      <c r="D30" s="444">
        <v>36634</v>
      </c>
      <c r="E30" s="444">
        <v>39522</v>
      </c>
      <c r="G30" s="426"/>
      <c r="H30" s="426"/>
      <c r="I30" s="426"/>
    </row>
    <row r="31" spans="1:9" ht="23.1" customHeight="1">
      <c r="A31" s="446" t="s">
        <v>1190</v>
      </c>
      <c r="B31" s="447">
        <v>23</v>
      </c>
      <c r="C31" s="448">
        <v>73</v>
      </c>
      <c r="D31" s="448">
        <v>1335</v>
      </c>
      <c r="E31" s="448">
        <v>2422</v>
      </c>
      <c r="H31" s="426"/>
      <c r="I31" s="426"/>
    </row>
    <row r="32" spans="1:9" ht="23.1" customHeight="1">
      <c r="A32" s="442" t="s">
        <v>1191</v>
      </c>
      <c r="B32" s="443">
        <v>75</v>
      </c>
      <c r="C32" s="444">
        <v>563</v>
      </c>
      <c r="D32" s="444">
        <v>20067</v>
      </c>
      <c r="E32" s="444">
        <v>620</v>
      </c>
      <c r="H32" s="426"/>
    </row>
    <row r="33" spans="1:9" ht="23.1" customHeight="1">
      <c r="A33" s="446" t="s">
        <v>1192</v>
      </c>
      <c r="B33" s="447">
        <v>36</v>
      </c>
      <c r="C33" s="448">
        <v>509</v>
      </c>
      <c r="D33" s="448">
        <v>7135</v>
      </c>
      <c r="E33" s="448">
        <v>8543</v>
      </c>
      <c r="H33" s="426"/>
      <c r="I33" s="426"/>
    </row>
    <row r="34" spans="1:9" ht="23.1" customHeight="1">
      <c r="A34" s="454" t="s">
        <v>1193</v>
      </c>
      <c r="B34" s="443">
        <v>29</v>
      </c>
      <c r="C34" s="444">
        <v>313</v>
      </c>
      <c r="D34" s="444">
        <v>6069</v>
      </c>
      <c r="E34" s="444">
        <v>17965</v>
      </c>
      <c r="H34" s="426"/>
      <c r="I34" s="426"/>
    </row>
    <row r="35" spans="1:9" ht="23.1" customHeight="1">
      <c r="A35" s="446" t="s">
        <v>1194</v>
      </c>
      <c r="B35" s="447">
        <v>32</v>
      </c>
      <c r="C35" s="448">
        <v>129</v>
      </c>
      <c r="D35" s="448">
        <v>2018</v>
      </c>
      <c r="E35" s="448">
        <v>2715</v>
      </c>
      <c r="H35" s="426"/>
      <c r="I35" s="426"/>
    </row>
    <row r="36" spans="1:9" ht="23.1" customHeight="1">
      <c r="A36" s="442" t="s">
        <v>1195</v>
      </c>
      <c r="B36" s="443">
        <v>118</v>
      </c>
      <c r="C36" s="455">
        <v>1208</v>
      </c>
      <c r="D36" s="444">
        <v>22591</v>
      </c>
      <c r="E36" s="444">
        <v>87957</v>
      </c>
      <c r="G36" s="426"/>
      <c r="H36" s="426"/>
      <c r="I36" s="426"/>
    </row>
    <row r="37" spans="1:9" ht="23.1" customHeight="1">
      <c r="A37" s="446" t="s">
        <v>1196</v>
      </c>
      <c r="B37" s="447">
        <v>53</v>
      </c>
      <c r="C37" s="456">
        <v>350</v>
      </c>
      <c r="D37" s="453">
        <v>9125</v>
      </c>
      <c r="E37" s="449" t="s">
        <v>954</v>
      </c>
      <c r="G37" s="426"/>
      <c r="H37" s="426"/>
      <c r="I37" s="426"/>
    </row>
    <row r="38" spans="1:9" ht="23.1" customHeight="1">
      <c r="A38" s="442" t="s">
        <v>1197</v>
      </c>
      <c r="B38" s="443">
        <v>36</v>
      </c>
      <c r="C38" s="444">
        <v>195</v>
      </c>
      <c r="D38" s="445">
        <v>5477</v>
      </c>
      <c r="E38" s="445" t="s">
        <v>954</v>
      </c>
      <c r="H38" s="426"/>
    </row>
    <row r="39" spans="1:9" ht="23.1" customHeight="1">
      <c r="A39" s="446" t="s">
        <v>1198</v>
      </c>
      <c r="B39" s="447">
        <v>8</v>
      </c>
      <c r="C39" s="448">
        <v>108</v>
      </c>
      <c r="D39" s="448">
        <v>3273</v>
      </c>
      <c r="E39" s="449" t="s">
        <v>954</v>
      </c>
      <c r="H39" s="426"/>
    </row>
    <row r="40" spans="1:9" ht="23.1" customHeight="1">
      <c r="A40" s="457" t="s">
        <v>1199</v>
      </c>
      <c r="B40" s="458">
        <v>9</v>
      </c>
      <c r="C40" s="459">
        <v>47</v>
      </c>
      <c r="D40" s="459">
        <v>375</v>
      </c>
      <c r="E40" s="460" t="s">
        <v>954</v>
      </c>
      <c r="H40" s="426"/>
    </row>
    <row r="41" spans="1:9" ht="15.75" customHeight="1">
      <c r="C41" s="2239" t="s">
        <v>2602</v>
      </c>
      <c r="D41" s="2239"/>
      <c r="E41" s="2239"/>
    </row>
    <row r="42" spans="1:9" ht="34.5" customHeight="1">
      <c r="A42" s="2168" t="s">
        <v>1200</v>
      </c>
      <c r="B42" s="2168"/>
      <c r="C42" s="2168"/>
      <c r="D42" s="2168"/>
      <c r="E42" s="2168"/>
    </row>
    <row r="43" spans="1:9" ht="16.5" customHeight="1">
      <c r="A43" s="2168"/>
      <c r="B43" s="2168"/>
      <c r="C43" s="2168"/>
      <c r="D43" s="2168"/>
      <c r="E43" s="2168"/>
    </row>
    <row r="44" spans="1:9" ht="15.75" customHeight="1"/>
    <row r="45" spans="1:9" ht="15.75" customHeight="1"/>
    <row r="46" spans="1:9" ht="15.75" customHeight="1"/>
    <row r="47" spans="1:9" ht="15.75" customHeight="1"/>
    <row r="48" spans="1:9" ht="15.75" customHeight="1"/>
    <row r="49" ht="15.75" customHeight="1"/>
    <row r="50" ht="15.75" customHeight="1"/>
    <row r="51" ht="15.75" customHeight="1"/>
    <row r="52" ht="15.75" customHeight="1"/>
    <row r="53" ht="15.75" customHeight="1"/>
  </sheetData>
  <mergeCells count="3">
    <mergeCell ref="A3:A4"/>
    <mergeCell ref="C41:E41"/>
    <mergeCell ref="A42:E43"/>
  </mergeCells>
  <phoneticPr fontId="8"/>
  <pageMargins left="0.86614173228346458" right="0.78740157480314965" top="1.1811023622047245" bottom="1.1811023622047245" header="0.51181102362204722" footer="0.51181102362204722"/>
  <pageSetup paperSize="9" scale="7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037D-1871-4FBD-B65F-4E9CA6D2A610}">
  <dimension ref="A1:H42"/>
  <sheetViews>
    <sheetView view="pageBreakPreview" zoomScaleNormal="100" zoomScaleSheetLayoutView="100" workbookViewId="0"/>
  </sheetViews>
  <sheetFormatPr defaultRowHeight="13.5"/>
  <cols>
    <col min="1" max="1" width="9.625" customWidth="1"/>
    <col min="2" max="8" width="10.625" customWidth="1"/>
  </cols>
  <sheetData>
    <row r="1" spans="1:8" ht="18" customHeight="1">
      <c r="A1" s="461" t="s">
        <v>1201</v>
      </c>
      <c r="B1" s="262"/>
      <c r="C1" s="262"/>
      <c r="D1" s="262"/>
      <c r="E1" s="262"/>
    </row>
    <row r="2" spans="1:8" ht="18" customHeight="1">
      <c r="A2" s="262"/>
      <c r="B2" s="262"/>
      <c r="C2" s="262"/>
      <c r="D2" s="262"/>
      <c r="E2" s="461" t="s">
        <v>1202</v>
      </c>
      <c r="G2" s="462"/>
    </row>
    <row r="3" spans="1:8" ht="18" customHeight="1">
      <c r="A3" s="262"/>
      <c r="G3" s="463"/>
      <c r="H3" s="7"/>
    </row>
    <row r="4" spans="1:8" ht="18" customHeight="1">
      <c r="A4" s="404"/>
      <c r="B4" s="404"/>
      <c r="C4" s="404"/>
      <c r="D4" s="404"/>
      <c r="E4" s="404"/>
      <c r="F4" s="404"/>
      <c r="G4" s="404"/>
      <c r="H4" s="201" t="s">
        <v>1203</v>
      </c>
    </row>
    <row r="5" spans="1:8" ht="18" customHeight="1">
      <c r="A5" s="5" t="s">
        <v>1204</v>
      </c>
      <c r="B5" s="2200" t="s">
        <v>1205</v>
      </c>
      <c r="C5" s="2201"/>
      <c r="D5" s="2201"/>
      <c r="E5" s="2201"/>
      <c r="F5" s="2201"/>
      <c r="G5" s="2201"/>
      <c r="H5" s="2201"/>
    </row>
    <row r="6" spans="1:8" ht="18" customHeight="1">
      <c r="A6" s="5"/>
      <c r="B6" s="464"/>
      <c r="C6" s="465" t="s">
        <v>1206</v>
      </c>
      <c r="D6" s="465" t="s">
        <v>1207</v>
      </c>
      <c r="E6" s="465" t="s">
        <v>1208</v>
      </c>
      <c r="F6" s="465" t="s">
        <v>1209</v>
      </c>
      <c r="G6" s="465" t="s">
        <v>1210</v>
      </c>
      <c r="H6" s="466" t="s">
        <v>1211</v>
      </c>
    </row>
    <row r="7" spans="1:8" ht="18" customHeight="1">
      <c r="A7" s="5"/>
      <c r="B7" s="467" t="s">
        <v>1212</v>
      </c>
      <c r="C7" s="465" t="s">
        <v>1213</v>
      </c>
      <c r="D7" s="468"/>
      <c r="E7" s="469"/>
      <c r="F7" s="469"/>
      <c r="G7" s="465" t="s">
        <v>1214</v>
      </c>
      <c r="H7" s="470" t="s">
        <v>1215</v>
      </c>
    </row>
    <row r="8" spans="1:8" ht="18" customHeight="1">
      <c r="A8" s="404" t="s">
        <v>1216</v>
      </c>
      <c r="B8" s="471"/>
      <c r="C8" s="472" t="s">
        <v>1217</v>
      </c>
      <c r="D8" s="472" t="s">
        <v>1218</v>
      </c>
      <c r="E8" s="472" t="s">
        <v>1219</v>
      </c>
      <c r="F8" s="472" t="s">
        <v>1220</v>
      </c>
      <c r="G8" s="472" t="s">
        <v>1219</v>
      </c>
      <c r="H8" s="473" t="s">
        <v>1219</v>
      </c>
    </row>
    <row r="9" spans="1:8" ht="18" customHeight="1">
      <c r="A9" s="5" t="s">
        <v>1221</v>
      </c>
      <c r="B9" s="474">
        <v>3</v>
      </c>
      <c r="C9" s="142">
        <v>29</v>
      </c>
      <c r="D9" s="142">
        <v>903</v>
      </c>
      <c r="E9" s="142">
        <v>3942488</v>
      </c>
      <c r="F9" s="142">
        <v>37026</v>
      </c>
      <c r="G9" s="142">
        <v>4366</v>
      </c>
      <c r="H9" s="142">
        <v>106</v>
      </c>
    </row>
    <row r="10" spans="1:8" ht="18" customHeight="1">
      <c r="A10" s="5" t="s">
        <v>1222</v>
      </c>
      <c r="B10" s="474">
        <v>5</v>
      </c>
      <c r="C10" s="142">
        <v>55</v>
      </c>
      <c r="D10" s="142">
        <v>1182</v>
      </c>
      <c r="E10" s="142">
        <v>4554520</v>
      </c>
      <c r="F10" s="142">
        <v>49156</v>
      </c>
      <c r="G10" s="142">
        <v>3853</v>
      </c>
      <c r="H10" s="142">
        <v>93</v>
      </c>
    </row>
    <row r="11" spans="1:8" s="5" customFormat="1" ht="18" customHeight="1">
      <c r="A11" s="404" t="s">
        <v>1223</v>
      </c>
      <c r="B11" s="475">
        <v>5</v>
      </c>
      <c r="C11" s="476">
        <v>59</v>
      </c>
      <c r="D11" s="476">
        <v>1392</v>
      </c>
      <c r="E11" s="476">
        <v>4242106</v>
      </c>
      <c r="F11" s="476">
        <v>46447</v>
      </c>
      <c r="G11" s="476">
        <v>3047</v>
      </c>
      <c r="H11" s="476">
        <v>91</v>
      </c>
    </row>
    <row r="12" spans="1:8" s="5" customFormat="1" ht="18" customHeight="1">
      <c r="B12" s="142"/>
      <c r="C12" s="142"/>
      <c r="D12" s="142"/>
      <c r="E12" s="142"/>
      <c r="F12" s="142"/>
      <c r="G12" s="142"/>
      <c r="H12" s="142"/>
    </row>
    <row r="13" spans="1:8" ht="18" customHeight="1">
      <c r="A13" s="404"/>
      <c r="B13" s="404"/>
      <c r="C13" s="404"/>
      <c r="D13" s="404"/>
      <c r="E13" s="404"/>
      <c r="F13" s="404"/>
      <c r="G13" s="404"/>
      <c r="H13" s="404"/>
    </row>
    <row r="14" spans="1:8" ht="18" customHeight="1">
      <c r="A14" s="5" t="s">
        <v>1204</v>
      </c>
      <c r="B14" s="2240" t="s">
        <v>1224</v>
      </c>
      <c r="C14" s="2241"/>
      <c r="D14" s="2241"/>
      <c r="E14" s="2241"/>
      <c r="F14" s="2241"/>
      <c r="G14" s="2241"/>
      <c r="H14" s="2241"/>
    </row>
    <row r="15" spans="1:8" ht="18" customHeight="1">
      <c r="A15" s="5"/>
      <c r="B15" s="464"/>
      <c r="C15" s="465" t="s">
        <v>1206</v>
      </c>
      <c r="D15" s="477" t="s">
        <v>1207</v>
      </c>
      <c r="E15" s="465" t="s">
        <v>1208</v>
      </c>
      <c r="F15" s="465" t="s">
        <v>1209</v>
      </c>
      <c r="G15" s="465" t="s">
        <v>1210</v>
      </c>
      <c r="H15" s="199" t="s">
        <v>1211</v>
      </c>
    </row>
    <row r="16" spans="1:8" ht="18" customHeight="1">
      <c r="A16" s="5"/>
      <c r="B16" s="467" t="s">
        <v>1212</v>
      </c>
      <c r="C16" s="465" t="s">
        <v>1213</v>
      </c>
      <c r="D16" s="478"/>
      <c r="E16" s="469"/>
      <c r="F16" s="469"/>
      <c r="G16" s="465" t="s">
        <v>1214</v>
      </c>
      <c r="H16" s="199" t="s">
        <v>1215</v>
      </c>
    </row>
    <row r="17" spans="1:8" ht="18" customHeight="1">
      <c r="A17" s="404" t="s">
        <v>1216</v>
      </c>
      <c r="B17" s="471"/>
      <c r="C17" s="472" t="s">
        <v>1217</v>
      </c>
      <c r="D17" s="479" t="s">
        <v>1218</v>
      </c>
      <c r="E17" s="472" t="s">
        <v>1219</v>
      </c>
      <c r="F17" s="472" t="s">
        <v>1220</v>
      </c>
      <c r="G17" s="472" t="s">
        <v>1219</v>
      </c>
      <c r="H17" s="200" t="s">
        <v>1219</v>
      </c>
    </row>
    <row r="18" spans="1:8" ht="18" customHeight="1">
      <c r="A18" s="5" t="s">
        <v>1221</v>
      </c>
      <c r="B18" s="474">
        <v>13</v>
      </c>
      <c r="C18" s="142">
        <v>38</v>
      </c>
      <c r="D18" s="142">
        <v>558</v>
      </c>
      <c r="E18" s="142">
        <v>1555087</v>
      </c>
      <c r="F18" s="142">
        <v>14311</v>
      </c>
      <c r="G18" s="142">
        <v>2787</v>
      </c>
      <c r="H18" s="142">
        <v>109</v>
      </c>
    </row>
    <row r="19" spans="1:8" s="5" customFormat="1" ht="18" customHeight="1">
      <c r="A19" s="5" t="s">
        <v>1222</v>
      </c>
      <c r="B19" s="474">
        <v>25</v>
      </c>
      <c r="C19" s="142">
        <v>47</v>
      </c>
      <c r="D19" s="142">
        <v>921</v>
      </c>
      <c r="E19" s="142">
        <v>2857660</v>
      </c>
      <c r="F19" s="142">
        <v>24914</v>
      </c>
      <c r="G19" s="142">
        <v>3103</v>
      </c>
      <c r="H19" s="142">
        <v>115</v>
      </c>
    </row>
    <row r="20" spans="1:8" ht="18" customHeight="1">
      <c r="A20" s="404" t="s">
        <v>1223</v>
      </c>
      <c r="B20" s="475">
        <v>29</v>
      </c>
      <c r="C20" s="476">
        <v>51</v>
      </c>
      <c r="D20" s="476">
        <v>1079</v>
      </c>
      <c r="E20" s="476">
        <v>3191830</v>
      </c>
      <c r="F20" s="476">
        <v>34072</v>
      </c>
      <c r="G20" s="476">
        <v>2958</v>
      </c>
      <c r="H20" s="476">
        <v>94</v>
      </c>
    </row>
    <row r="21" spans="1:8" ht="18" customHeight="1"/>
    <row r="22" spans="1:8" ht="18" customHeight="1">
      <c r="A22" s="404"/>
      <c r="B22" s="404"/>
      <c r="C22" s="404"/>
      <c r="D22" s="404"/>
      <c r="E22" s="404"/>
      <c r="F22" s="404"/>
      <c r="G22" s="404"/>
      <c r="H22" s="404"/>
    </row>
    <row r="23" spans="1:8" ht="18" customHeight="1">
      <c r="A23" s="5" t="s">
        <v>1204</v>
      </c>
      <c r="B23" s="2240" t="s">
        <v>1225</v>
      </c>
      <c r="C23" s="2241"/>
      <c r="D23" s="2241"/>
      <c r="E23" s="2241"/>
      <c r="F23" s="2241"/>
      <c r="G23" s="2241"/>
      <c r="H23" s="2241"/>
    </row>
    <row r="24" spans="1:8" ht="18" customHeight="1">
      <c r="A24" s="5"/>
      <c r="B24" s="464"/>
      <c r="C24" s="465" t="s">
        <v>1206</v>
      </c>
      <c r="D24" s="477" t="s">
        <v>1207</v>
      </c>
      <c r="E24" s="465" t="s">
        <v>1208</v>
      </c>
      <c r="F24" s="465" t="s">
        <v>1209</v>
      </c>
      <c r="G24" s="465" t="s">
        <v>1210</v>
      </c>
      <c r="H24" s="466" t="s">
        <v>1211</v>
      </c>
    </row>
    <row r="25" spans="1:8" ht="18" customHeight="1">
      <c r="A25" s="5"/>
      <c r="B25" s="467" t="s">
        <v>1212</v>
      </c>
      <c r="C25" s="465" t="s">
        <v>1213</v>
      </c>
      <c r="D25" s="478"/>
      <c r="E25" s="469"/>
      <c r="F25" s="469"/>
      <c r="G25" s="465" t="s">
        <v>1214</v>
      </c>
      <c r="H25" s="199" t="s">
        <v>1215</v>
      </c>
    </row>
    <row r="26" spans="1:8" ht="18" customHeight="1">
      <c r="A26" s="404" t="s">
        <v>1216</v>
      </c>
      <c r="B26" s="471"/>
      <c r="C26" s="472" t="s">
        <v>1217</v>
      </c>
      <c r="D26" s="479" t="s">
        <v>1218</v>
      </c>
      <c r="E26" s="472" t="s">
        <v>1219</v>
      </c>
      <c r="F26" s="472" t="s">
        <v>1220</v>
      </c>
      <c r="G26" s="472" t="s">
        <v>1219</v>
      </c>
      <c r="H26" s="200" t="s">
        <v>1219</v>
      </c>
    </row>
    <row r="27" spans="1:8" ht="18" customHeight="1">
      <c r="A27" s="5" t="s">
        <v>1226</v>
      </c>
      <c r="B27" s="474">
        <v>25</v>
      </c>
      <c r="C27" s="142">
        <v>107</v>
      </c>
      <c r="D27" s="142">
        <v>2824</v>
      </c>
      <c r="E27" s="142">
        <v>7312843</v>
      </c>
      <c r="F27" s="142">
        <v>91145</v>
      </c>
      <c r="G27" s="142">
        <v>2590</v>
      </c>
      <c r="H27" s="142">
        <v>80</v>
      </c>
    </row>
    <row r="28" spans="1:8" ht="18" customHeight="1">
      <c r="A28" s="5" t="s">
        <v>1227</v>
      </c>
      <c r="B28" s="474">
        <v>29</v>
      </c>
      <c r="C28" s="142">
        <v>143</v>
      </c>
      <c r="D28" s="142">
        <v>3366</v>
      </c>
      <c r="E28" s="142">
        <v>8422187</v>
      </c>
      <c r="F28" s="142">
        <v>104707</v>
      </c>
      <c r="G28" s="142">
        <v>2502</v>
      </c>
      <c r="H28" s="142">
        <v>80</v>
      </c>
    </row>
    <row r="29" spans="1:8" ht="18" customHeight="1">
      <c r="A29" s="15" t="s">
        <v>333</v>
      </c>
      <c r="B29" s="474">
        <v>34</v>
      </c>
      <c r="C29" s="142">
        <v>156</v>
      </c>
      <c r="D29" s="142">
        <v>2900</v>
      </c>
      <c r="E29" s="142">
        <v>8670611</v>
      </c>
      <c r="F29" s="142">
        <v>133546</v>
      </c>
      <c r="G29" s="142">
        <v>3815</v>
      </c>
      <c r="H29" s="142">
        <v>65</v>
      </c>
    </row>
    <row r="30" spans="1:8" ht="18" customHeight="1">
      <c r="A30" s="480" t="s">
        <v>340</v>
      </c>
      <c r="B30" s="475">
        <v>42</v>
      </c>
      <c r="C30" s="476">
        <v>318</v>
      </c>
      <c r="D30" s="476">
        <v>4217</v>
      </c>
      <c r="E30" s="476">
        <v>10386255</v>
      </c>
      <c r="F30" s="476">
        <v>195358</v>
      </c>
      <c r="G30" s="401" t="s">
        <v>946</v>
      </c>
      <c r="H30" s="401" t="s">
        <v>946</v>
      </c>
    </row>
    <row r="31" spans="1:8" ht="18" customHeight="1">
      <c r="A31" s="2206" t="s">
        <v>1228</v>
      </c>
      <c r="B31" s="2206"/>
      <c r="C31" s="2206"/>
      <c r="D31" s="2206"/>
      <c r="E31" s="2206"/>
      <c r="F31" s="2206"/>
      <c r="G31" s="2206"/>
      <c r="H31" s="2206"/>
    </row>
    <row r="32" spans="1:8" ht="18" customHeight="1">
      <c r="A32" s="2226" t="s">
        <v>1229</v>
      </c>
      <c r="B32" s="2226"/>
      <c r="C32" s="2226"/>
      <c r="D32" s="2226"/>
      <c r="E32" s="2226"/>
      <c r="F32" s="2226"/>
      <c r="G32" s="2226"/>
      <c r="H32" s="2226"/>
    </row>
    <row r="33" spans="1:8" ht="18" customHeight="1">
      <c r="A33" s="2226" t="s">
        <v>1230</v>
      </c>
      <c r="B33" s="2226"/>
      <c r="C33" s="2226"/>
      <c r="D33" s="2226"/>
      <c r="E33" s="2226"/>
      <c r="F33" s="2226"/>
      <c r="G33" s="2226"/>
      <c r="H33" s="2226"/>
    </row>
    <row r="34" spans="1:8" ht="18" customHeight="1">
      <c r="A34" s="2226" t="s">
        <v>1231</v>
      </c>
      <c r="B34" s="2226"/>
      <c r="C34" s="2226"/>
      <c r="D34" s="2226"/>
      <c r="E34" s="2226"/>
      <c r="F34" s="2226"/>
      <c r="G34" s="2226"/>
      <c r="H34" s="2226"/>
    </row>
    <row r="35" spans="1:8" ht="18" customHeight="1">
      <c r="A35" s="2226" t="s">
        <v>1232</v>
      </c>
      <c r="B35" s="2226"/>
      <c r="C35" s="2226"/>
      <c r="D35" s="2226"/>
      <c r="E35" s="2226"/>
      <c r="F35" s="2226"/>
      <c r="G35" s="2226"/>
      <c r="H35" s="2226"/>
    </row>
    <row r="36" spans="1:8" ht="18" customHeight="1">
      <c r="A36" s="2226" t="s">
        <v>1233</v>
      </c>
      <c r="B36" s="2226"/>
      <c r="C36" s="2226"/>
      <c r="D36" s="2226"/>
      <c r="E36" s="2226"/>
      <c r="F36" s="2226"/>
      <c r="G36" s="2226"/>
      <c r="H36" s="2226"/>
    </row>
    <row r="37" spans="1:8" ht="18" customHeight="1">
      <c r="A37" s="2226" t="s">
        <v>1234</v>
      </c>
      <c r="B37" s="2226"/>
      <c r="C37" s="2226"/>
      <c r="D37" s="2226"/>
      <c r="E37" s="2226"/>
      <c r="F37" s="2226"/>
      <c r="G37" s="2226"/>
      <c r="H37" s="2226"/>
    </row>
    <row r="38" spans="1:8" ht="18" customHeight="1">
      <c r="A38" s="2226" t="s">
        <v>1235</v>
      </c>
      <c r="B38" s="2226"/>
      <c r="C38" s="2226"/>
      <c r="D38" s="2226"/>
      <c r="E38" s="2226"/>
      <c r="F38" s="2226"/>
      <c r="G38" s="2226"/>
      <c r="H38" s="2226"/>
    </row>
    <row r="39" spans="1:8" ht="18" customHeight="1">
      <c r="A39" s="2226" t="s">
        <v>1236</v>
      </c>
      <c r="B39" s="2226"/>
      <c r="C39" s="2226"/>
      <c r="D39" s="2226"/>
      <c r="E39" s="2226"/>
      <c r="F39" s="2226"/>
      <c r="G39" s="2226"/>
      <c r="H39" s="2226"/>
    </row>
    <row r="40" spans="1:8" ht="18" customHeight="1"/>
    <row r="41" spans="1:8" ht="18" customHeight="1">
      <c r="A41" s="2168" t="s">
        <v>1237</v>
      </c>
      <c r="B41" s="2168"/>
      <c r="C41" s="2168"/>
      <c r="D41" s="2168"/>
      <c r="E41" s="2168"/>
      <c r="F41" s="2168"/>
      <c r="G41" s="2168"/>
      <c r="H41" s="2168"/>
    </row>
    <row r="42" spans="1:8" ht="18" customHeight="1">
      <c r="A42" s="2168"/>
      <c r="B42" s="2168"/>
      <c r="C42" s="2168"/>
      <c r="D42" s="2168"/>
      <c r="E42" s="2168"/>
      <c r="F42" s="2168"/>
      <c r="G42" s="2168"/>
      <c r="H42" s="2168"/>
    </row>
  </sheetData>
  <mergeCells count="13">
    <mergeCell ref="A33:H33"/>
    <mergeCell ref="B5:H5"/>
    <mergeCell ref="B14:H14"/>
    <mergeCell ref="B23:H23"/>
    <mergeCell ref="A31:H31"/>
    <mergeCell ref="A32:H32"/>
    <mergeCell ref="A41:H42"/>
    <mergeCell ref="A34:H34"/>
    <mergeCell ref="A35:H35"/>
    <mergeCell ref="A36:H36"/>
    <mergeCell ref="A37:H37"/>
    <mergeCell ref="A38:H38"/>
    <mergeCell ref="A39:H39"/>
  </mergeCells>
  <phoneticPr fontId="8"/>
  <pageMargins left="0.98425196850393704" right="0.78740157480314965" top="1.1811023622047245" bottom="1.1811023622047245" header="0.51181102362204722" footer="0.51181102362204722"/>
  <pageSetup paperSize="9" scale="9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45305-D830-4B65-BC47-310CDA8AB296}">
  <dimension ref="A1:L66"/>
  <sheetViews>
    <sheetView view="pageBreakPreview" zoomScaleNormal="100" zoomScaleSheetLayoutView="100" workbookViewId="0">
      <selection activeCell="J9" sqref="J9"/>
    </sheetView>
  </sheetViews>
  <sheetFormatPr defaultRowHeight="13.5"/>
  <cols>
    <col min="1" max="11" width="9.25" style="212" customWidth="1"/>
    <col min="12" max="12" width="3.25" style="212" customWidth="1"/>
    <col min="13" max="16384" width="9" style="212"/>
  </cols>
  <sheetData>
    <row r="1" spans="1:12" ht="19.5" customHeight="1">
      <c r="A1" s="481" t="s">
        <v>1238</v>
      </c>
    </row>
    <row r="2" spans="1:12" ht="18.75" customHeight="1">
      <c r="A2" s="482"/>
      <c r="B2" s="483"/>
      <c r="C2" s="483"/>
      <c r="D2" s="482"/>
      <c r="E2" s="484"/>
      <c r="F2" s="482"/>
      <c r="G2" s="482"/>
      <c r="H2" s="482"/>
      <c r="I2" s="482"/>
      <c r="J2" s="482"/>
      <c r="K2" s="485" t="s">
        <v>1239</v>
      </c>
    </row>
    <row r="3" spans="1:12" ht="18" customHeight="1">
      <c r="A3" s="486" t="s">
        <v>1240</v>
      </c>
      <c r="B3" s="2219" t="s">
        <v>1241</v>
      </c>
      <c r="C3" s="2220"/>
      <c r="D3" s="2220"/>
      <c r="E3" s="2220"/>
      <c r="F3" s="2220"/>
      <c r="G3" s="2220"/>
      <c r="H3" s="2220"/>
      <c r="I3" s="2220"/>
      <c r="J3" s="2221"/>
      <c r="K3" s="2244" t="s">
        <v>1242</v>
      </c>
      <c r="L3" s="81"/>
    </row>
    <row r="4" spans="1:12" ht="21" customHeight="1">
      <c r="A4" s="483"/>
      <c r="B4" s="487"/>
      <c r="C4" s="2247" t="s">
        <v>1243</v>
      </c>
      <c r="D4" s="2248"/>
      <c r="E4" s="2248"/>
      <c r="F4" s="2248"/>
      <c r="G4" s="2248"/>
      <c r="H4" s="2248"/>
      <c r="I4" s="2249"/>
      <c r="J4" s="488"/>
      <c r="K4" s="2245"/>
      <c r="L4" s="81"/>
    </row>
    <row r="5" spans="1:12" ht="25.5" customHeight="1">
      <c r="A5" s="482" t="s">
        <v>1244</v>
      </c>
      <c r="B5" s="489" t="s">
        <v>1245</v>
      </c>
      <c r="C5" s="490"/>
      <c r="D5" s="491" t="s">
        <v>1246</v>
      </c>
      <c r="E5" s="492" t="s">
        <v>1247</v>
      </c>
      <c r="F5" s="493" t="s">
        <v>1248</v>
      </c>
      <c r="G5" s="494" t="s">
        <v>1249</v>
      </c>
      <c r="H5" s="495" t="s">
        <v>1250</v>
      </c>
      <c r="I5" s="493" t="s">
        <v>1251</v>
      </c>
      <c r="J5" s="496" t="s">
        <v>1252</v>
      </c>
      <c r="K5" s="2246"/>
    </row>
    <row r="6" spans="1:12" ht="18" customHeight="1">
      <c r="A6" s="497" t="s">
        <v>1253</v>
      </c>
      <c r="B6" s="498">
        <f>C6</f>
        <v>10490</v>
      </c>
      <c r="C6" s="499">
        <f t="shared" ref="C6:C13" si="0">SUM(D6:F6)</f>
        <v>10490</v>
      </c>
      <c r="D6" s="500">
        <v>965</v>
      </c>
      <c r="E6" s="362">
        <v>3078</v>
      </c>
      <c r="F6" s="362">
        <v>6447</v>
      </c>
      <c r="G6" s="501" t="s">
        <v>946</v>
      </c>
      <c r="H6" s="502" t="s">
        <v>946</v>
      </c>
      <c r="I6" s="502" t="s">
        <v>946</v>
      </c>
      <c r="J6" s="503" t="s">
        <v>946</v>
      </c>
      <c r="K6" s="504">
        <v>11161</v>
      </c>
    </row>
    <row r="7" spans="1:12" ht="18" customHeight="1">
      <c r="A7" s="497" t="s">
        <v>1254</v>
      </c>
      <c r="B7" s="498">
        <f>C7</f>
        <v>10084</v>
      </c>
      <c r="C7" s="505">
        <f t="shared" si="0"/>
        <v>10084</v>
      </c>
      <c r="D7" s="498">
        <v>783</v>
      </c>
      <c r="E7" s="362">
        <v>2262</v>
      </c>
      <c r="F7" s="362">
        <v>7039</v>
      </c>
      <c r="G7" s="506" t="s">
        <v>946</v>
      </c>
      <c r="H7" s="502" t="s">
        <v>946</v>
      </c>
      <c r="I7" s="502" t="s">
        <v>946</v>
      </c>
      <c r="J7" s="507" t="s">
        <v>946</v>
      </c>
      <c r="K7" s="362">
        <v>10502</v>
      </c>
    </row>
    <row r="8" spans="1:12" ht="18" customHeight="1">
      <c r="A8" s="497" t="s">
        <v>1255</v>
      </c>
      <c r="B8" s="498">
        <f t="shared" ref="B8:B14" si="1">C8+J8</f>
        <v>9444</v>
      </c>
      <c r="C8" s="505">
        <f t="shared" si="0"/>
        <v>8234</v>
      </c>
      <c r="D8" s="498">
        <v>685</v>
      </c>
      <c r="E8" s="362">
        <v>1314</v>
      </c>
      <c r="F8" s="362">
        <v>6235</v>
      </c>
      <c r="G8" s="506" t="s">
        <v>946</v>
      </c>
      <c r="H8" s="502" t="s">
        <v>946</v>
      </c>
      <c r="I8" s="502" t="s">
        <v>946</v>
      </c>
      <c r="J8" s="505">
        <v>1210</v>
      </c>
      <c r="K8" s="362">
        <v>9986</v>
      </c>
    </row>
    <row r="9" spans="1:12" ht="18" customHeight="1">
      <c r="A9" s="497" t="s">
        <v>1256</v>
      </c>
      <c r="B9" s="498">
        <f t="shared" si="1"/>
        <v>8762</v>
      </c>
      <c r="C9" s="505">
        <f t="shared" si="0"/>
        <v>7514</v>
      </c>
      <c r="D9" s="498">
        <v>625</v>
      </c>
      <c r="E9" s="362">
        <v>1243</v>
      </c>
      <c r="F9" s="362">
        <v>5646</v>
      </c>
      <c r="G9" s="506" t="s">
        <v>946</v>
      </c>
      <c r="H9" s="502" t="s">
        <v>946</v>
      </c>
      <c r="I9" s="502" t="s">
        <v>946</v>
      </c>
      <c r="J9" s="505">
        <v>1248</v>
      </c>
      <c r="K9" s="362">
        <v>9451</v>
      </c>
    </row>
    <row r="10" spans="1:12" ht="18" customHeight="1">
      <c r="A10" s="497" t="s">
        <v>1257</v>
      </c>
      <c r="B10" s="498">
        <f t="shared" si="1"/>
        <v>7912</v>
      </c>
      <c r="C10" s="505">
        <f t="shared" si="0"/>
        <v>6588</v>
      </c>
      <c r="D10" s="498">
        <v>553</v>
      </c>
      <c r="E10" s="362">
        <v>585</v>
      </c>
      <c r="F10" s="362">
        <v>5450</v>
      </c>
      <c r="G10" s="498">
        <v>686</v>
      </c>
      <c r="H10" s="362">
        <v>1521</v>
      </c>
      <c r="I10" s="362">
        <v>4381</v>
      </c>
      <c r="J10" s="505">
        <v>1324</v>
      </c>
      <c r="K10" s="362">
        <v>8098</v>
      </c>
    </row>
    <row r="11" spans="1:12" ht="18" customHeight="1">
      <c r="A11" s="497" t="s">
        <v>1258</v>
      </c>
      <c r="B11" s="498">
        <f t="shared" si="1"/>
        <v>6779</v>
      </c>
      <c r="C11" s="505">
        <f t="shared" si="0"/>
        <v>5121</v>
      </c>
      <c r="D11" s="498">
        <v>615</v>
      </c>
      <c r="E11" s="362">
        <v>525</v>
      </c>
      <c r="F11" s="362">
        <v>3981</v>
      </c>
      <c r="G11" s="498">
        <v>574</v>
      </c>
      <c r="H11" s="362">
        <v>947</v>
      </c>
      <c r="I11" s="362">
        <v>3600</v>
      </c>
      <c r="J11" s="505">
        <v>1658</v>
      </c>
      <c r="K11" s="362">
        <v>6895</v>
      </c>
    </row>
    <row r="12" spans="1:12" ht="18" customHeight="1">
      <c r="A12" s="497" t="s">
        <v>1259</v>
      </c>
      <c r="B12" s="498">
        <f t="shared" si="1"/>
        <v>5765</v>
      </c>
      <c r="C12" s="505">
        <f t="shared" si="0"/>
        <v>3878</v>
      </c>
      <c r="D12" s="498">
        <v>634</v>
      </c>
      <c r="E12" s="362">
        <v>279</v>
      </c>
      <c r="F12" s="362">
        <v>2965</v>
      </c>
      <c r="G12" s="498">
        <v>429</v>
      </c>
      <c r="H12" s="362">
        <v>789</v>
      </c>
      <c r="I12" s="362">
        <v>2660</v>
      </c>
      <c r="J12" s="505">
        <v>1887</v>
      </c>
      <c r="K12" s="362">
        <v>6096</v>
      </c>
    </row>
    <row r="13" spans="1:12" ht="17.25" customHeight="1">
      <c r="A13" s="497" t="s">
        <v>341</v>
      </c>
      <c r="B13" s="498">
        <f t="shared" si="1"/>
        <v>4779</v>
      </c>
      <c r="C13" s="505">
        <f t="shared" si="0"/>
        <v>2986</v>
      </c>
      <c r="D13" s="498">
        <v>670</v>
      </c>
      <c r="E13" s="362">
        <v>287</v>
      </c>
      <c r="F13" s="362">
        <v>2029</v>
      </c>
      <c r="G13" s="498">
        <v>360</v>
      </c>
      <c r="H13" s="362">
        <v>474</v>
      </c>
      <c r="I13" s="362">
        <v>2152</v>
      </c>
      <c r="J13" s="505">
        <v>1793</v>
      </c>
      <c r="K13" s="362">
        <v>5461</v>
      </c>
    </row>
    <row r="14" spans="1:12" ht="17.25" customHeight="1">
      <c r="A14" s="438" t="s">
        <v>1260</v>
      </c>
      <c r="B14" s="508">
        <f t="shared" si="1"/>
        <v>3848</v>
      </c>
      <c r="C14" s="509">
        <f>SUM(G14:I14)</f>
        <v>2137</v>
      </c>
      <c r="D14" s="510" t="s">
        <v>946</v>
      </c>
      <c r="E14" s="511" t="s">
        <v>946</v>
      </c>
      <c r="F14" s="511" t="s">
        <v>946</v>
      </c>
      <c r="G14" s="508">
        <v>237</v>
      </c>
      <c r="H14" s="512">
        <v>228</v>
      </c>
      <c r="I14" s="512">
        <v>1672</v>
      </c>
      <c r="J14" s="509">
        <v>1711</v>
      </c>
      <c r="K14" s="512">
        <v>5393</v>
      </c>
    </row>
    <row r="15" spans="1:12" ht="17.25" customHeight="1">
      <c r="A15" s="161"/>
      <c r="B15" s="432"/>
      <c r="C15" s="432"/>
      <c r="D15" s="513"/>
      <c r="E15" s="514"/>
      <c r="F15" s="386"/>
      <c r="G15" s="386"/>
      <c r="H15" s="386"/>
      <c r="I15" s="386"/>
      <c r="J15" s="386"/>
      <c r="K15" s="376" t="s">
        <v>1261</v>
      </c>
    </row>
    <row r="16" spans="1:12" ht="8.25" customHeight="1">
      <c r="A16" s="161"/>
      <c r="B16" s="432"/>
      <c r="C16" s="432"/>
      <c r="D16" s="161"/>
      <c r="E16" s="161"/>
      <c r="K16" s="515"/>
    </row>
    <row r="17" spans="1:12" ht="18" customHeight="1">
      <c r="A17" s="178" t="s">
        <v>1262</v>
      </c>
      <c r="B17" s="516"/>
      <c r="C17" s="517"/>
      <c r="D17" s="517"/>
      <c r="E17" s="517"/>
      <c r="F17" s="178"/>
      <c r="G17" s="383"/>
      <c r="H17" s="383"/>
      <c r="I17" s="383"/>
      <c r="J17" s="383"/>
      <c r="K17" s="383"/>
      <c r="L17" s="376"/>
    </row>
    <row r="18" spans="1:12" ht="18" customHeight="1">
      <c r="A18" s="178" t="s">
        <v>1263</v>
      </c>
      <c r="B18" s="516"/>
      <c r="C18" s="517"/>
      <c r="D18" s="517"/>
      <c r="E18" s="517"/>
      <c r="F18" s="178"/>
      <c r="G18" s="383"/>
      <c r="H18" s="383"/>
      <c r="I18" s="383"/>
      <c r="J18" s="383"/>
      <c r="K18" s="383"/>
      <c r="L18" s="376"/>
    </row>
    <row r="19" spans="1:12" ht="18" customHeight="1">
      <c r="A19" s="178" t="s">
        <v>1264</v>
      </c>
      <c r="B19" s="516"/>
      <c r="C19" s="517"/>
      <c r="D19" s="517"/>
      <c r="E19" s="517"/>
      <c r="F19" s="178"/>
      <c r="G19" s="383"/>
      <c r="H19" s="383"/>
      <c r="I19" s="383"/>
      <c r="J19" s="383"/>
      <c r="K19" s="383"/>
      <c r="L19" s="376"/>
    </row>
    <row r="20" spans="1:12" ht="18" customHeight="1">
      <c r="A20" s="2153" t="s">
        <v>1265</v>
      </c>
      <c r="B20" s="2153"/>
      <c r="C20" s="2153"/>
      <c r="D20" s="2153"/>
      <c r="E20" s="2153"/>
      <c r="F20" s="2153"/>
      <c r="G20" s="2153"/>
      <c r="H20" s="2153"/>
      <c r="I20" s="2153"/>
      <c r="J20" s="2153"/>
      <c r="K20" s="2153"/>
      <c r="L20" s="2153"/>
    </row>
    <row r="21" spans="1:12" ht="18" customHeight="1">
      <c r="A21" s="178" t="s">
        <v>1266</v>
      </c>
      <c r="B21" s="516"/>
      <c r="C21" s="517"/>
      <c r="D21" s="517"/>
      <c r="E21" s="517"/>
      <c r="F21" s="178"/>
      <c r="G21" s="383"/>
      <c r="H21" s="383"/>
      <c r="I21" s="383"/>
      <c r="J21" s="383"/>
      <c r="K21" s="383"/>
      <c r="L21" s="376"/>
    </row>
    <row r="22" spans="1:12" ht="18" customHeight="1">
      <c r="A22" s="178" t="s">
        <v>1267</v>
      </c>
      <c r="B22" s="516"/>
      <c r="C22" s="517"/>
      <c r="D22" s="517"/>
      <c r="E22" s="517"/>
      <c r="F22" s="178"/>
      <c r="G22" s="383"/>
      <c r="H22" s="383"/>
      <c r="I22" s="383"/>
      <c r="J22" s="383"/>
      <c r="K22" s="383"/>
      <c r="L22" s="376"/>
    </row>
    <row r="23" spans="1:12">
      <c r="A23" s="178" t="s">
        <v>1268</v>
      </c>
      <c r="B23" s="178"/>
      <c r="C23" s="178"/>
      <c r="D23" s="178"/>
      <c r="E23" s="178"/>
      <c r="F23" s="178"/>
      <c r="G23" s="178"/>
      <c r="H23" s="178"/>
      <c r="I23" s="178"/>
      <c r="J23" s="178"/>
      <c r="K23" s="178"/>
      <c r="L23" s="178"/>
    </row>
    <row r="50" spans="1:12" ht="15.75" customHeight="1">
      <c r="A50" s="178" t="s">
        <v>1269</v>
      </c>
      <c r="B50" s="178"/>
      <c r="C50" s="178"/>
      <c r="D50" s="178"/>
      <c r="E50" s="178"/>
      <c r="F50" s="178"/>
      <c r="G50" s="178"/>
      <c r="H50" s="178"/>
      <c r="I50" s="178"/>
      <c r="J50" s="178"/>
      <c r="K50" s="178"/>
      <c r="L50" s="178"/>
    </row>
    <row r="51" spans="1:12" ht="15.75" customHeight="1">
      <c r="A51" s="178" t="s">
        <v>1270</v>
      </c>
      <c r="B51" s="178"/>
      <c r="C51" s="178"/>
      <c r="D51" s="178"/>
      <c r="E51" s="178"/>
      <c r="F51" s="178"/>
      <c r="G51" s="178"/>
      <c r="H51" s="178"/>
      <c r="I51" s="178"/>
      <c r="J51" s="178"/>
      <c r="K51" s="178"/>
      <c r="L51" s="178"/>
    </row>
    <row r="52" spans="1:12" ht="15.75" customHeight="1">
      <c r="A52" s="178" t="s">
        <v>1271</v>
      </c>
      <c r="B52" s="178"/>
      <c r="C52" s="178"/>
      <c r="D52" s="178"/>
      <c r="E52" s="178"/>
      <c r="F52" s="178"/>
      <c r="G52" s="178"/>
      <c r="H52" s="178"/>
      <c r="I52" s="178"/>
      <c r="J52" s="178"/>
      <c r="K52" s="178"/>
      <c r="L52" s="178"/>
    </row>
    <row r="53" spans="1:12" ht="15.75" customHeight="1">
      <c r="A53" s="178" t="s">
        <v>1272</v>
      </c>
      <c r="B53" s="178"/>
      <c r="C53" s="178"/>
      <c r="D53" s="178"/>
      <c r="E53" s="178"/>
      <c r="F53" s="178"/>
      <c r="G53" s="178"/>
      <c r="H53" s="178"/>
      <c r="I53" s="178"/>
      <c r="J53" s="178"/>
      <c r="K53" s="178"/>
      <c r="L53" s="178"/>
    </row>
    <row r="54" spans="1:12" ht="15.75" customHeight="1">
      <c r="A54" s="178" t="s">
        <v>1273</v>
      </c>
      <c r="B54" s="178"/>
      <c r="C54" s="178"/>
      <c r="D54" s="178"/>
      <c r="E54" s="178"/>
      <c r="F54" s="178"/>
      <c r="G54" s="178"/>
      <c r="H54" s="178"/>
      <c r="I54" s="178"/>
      <c r="J54" s="178"/>
      <c r="K54" s="178"/>
      <c r="L54" s="178"/>
    </row>
    <row r="55" spans="1:12" ht="15.75" customHeight="1">
      <c r="A55" s="178" t="s">
        <v>1274</v>
      </c>
      <c r="B55" s="178"/>
      <c r="C55" s="178"/>
      <c r="D55" s="178"/>
      <c r="E55" s="178"/>
      <c r="F55" s="178"/>
      <c r="G55" s="178"/>
      <c r="H55" s="178"/>
      <c r="I55" s="178"/>
      <c r="J55" s="178"/>
      <c r="K55" s="178"/>
      <c r="L55" s="178"/>
    </row>
    <row r="56" spans="1:12" ht="15.75" customHeight="1">
      <c r="A56" s="178" t="s">
        <v>1275</v>
      </c>
      <c r="B56" s="178"/>
      <c r="C56" s="178"/>
      <c r="D56" s="178"/>
      <c r="E56" s="178"/>
      <c r="F56" s="178"/>
      <c r="G56" s="178"/>
      <c r="H56" s="178"/>
      <c r="I56" s="178"/>
      <c r="J56" s="178"/>
      <c r="K56" s="178"/>
      <c r="L56" s="178"/>
    </row>
    <row r="57" spans="1:12" ht="10.5" customHeight="1">
      <c r="A57" s="178"/>
      <c r="B57" s="178"/>
      <c r="C57" s="178"/>
      <c r="D57" s="178"/>
      <c r="E57" s="178"/>
      <c r="F57" s="178"/>
      <c r="G57" s="178"/>
      <c r="H57" s="178"/>
      <c r="I57" s="178"/>
      <c r="J57" s="178"/>
      <c r="K57" s="178"/>
      <c r="L57" s="178"/>
    </row>
    <row r="58" spans="1:12" ht="15.75" customHeight="1">
      <c r="A58" s="2153" t="s">
        <v>1276</v>
      </c>
      <c r="B58" s="2153"/>
      <c r="C58" s="2153"/>
      <c r="D58" s="2153"/>
      <c r="E58" s="2153"/>
      <c r="F58" s="2153"/>
      <c r="G58" s="2153"/>
      <c r="H58" s="2153"/>
      <c r="I58" s="2153"/>
      <c r="J58" s="2153"/>
      <c r="K58" s="2153"/>
      <c r="L58" s="2153"/>
    </row>
    <row r="59" spans="1:12" ht="15.75" customHeight="1">
      <c r="A59" s="2153" t="s">
        <v>1277</v>
      </c>
      <c r="B59" s="2153"/>
      <c r="C59" s="2153"/>
      <c r="D59" s="2153"/>
      <c r="E59" s="2153"/>
      <c r="F59" s="2153"/>
      <c r="G59" s="2153"/>
      <c r="H59" s="2153"/>
      <c r="I59" s="2153"/>
      <c r="J59" s="2153"/>
      <c r="K59" s="2153"/>
      <c r="L59" s="2153"/>
    </row>
    <row r="60" spans="1:12" s="518" customFormat="1" ht="15.75" customHeight="1">
      <c r="A60" s="2242" t="s">
        <v>1278</v>
      </c>
      <c r="B60" s="2153"/>
      <c r="C60" s="2153"/>
      <c r="D60" s="2153"/>
      <c r="E60" s="2153"/>
      <c r="F60" s="2153"/>
      <c r="G60" s="2153"/>
      <c r="H60" s="2153"/>
      <c r="I60" s="2153"/>
      <c r="J60" s="2153"/>
      <c r="K60" s="2153"/>
      <c r="L60" s="2153"/>
    </row>
    <row r="61" spans="1:12" s="518" customFormat="1" ht="15.75" customHeight="1">
      <c r="A61" s="2153" t="s">
        <v>1279</v>
      </c>
      <c r="B61" s="2153"/>
      <c r="C61" s="2153"/>
      <c r="D61" s="2153"/>
      <c r="E61" s="2153"/>
      <c r="F61" s="2153"/>
      <c r="G61" s="2153"/>
      <c r="H61" s="2153"/>
      <c r="I61" s="2153"/>
      <c r="J61" s="2153"/>
      <c r="K61" s="2153"/>
      <c r="L61" s="2153"/>
    </row>
    <row r="62" spans="1:12" s="518" customFormat="1" ht="15.75" customHeight="1">
      <c r="A62" s="2153" t="s">
        <v>1280</v>
      </c>
      <c r="B62" s="2153"/>
      <c r="C62" s="2153"/>
      <c r="D62" s="2153"/>
      <c r="E62" s="2153"/>
      <c r="F62" s="2153"/>
      <c r="G62" s="2153"/>
      <c r="H62" s="2153"/>
      <c r="I62" s="2153"/>
      <c r="J62" s="2153"/>
      <c r="K62" s="2153"/>
      <c r="L62" s="2153"/>
    </row>
    <row r="63" spans="1:12" s="518" customFormat="1" ht="13.5" customHeight="1">
      <c r="A63" s="2153" t="s">
        <v>1281</v>
      </c>
      <c r="B63" s="2153"/>
      <c r="C63" s="2153"/>
      <c r="D63" s="2153"/>
      <c r="E63" s="2153"/>
      <c r="F63" s="2153"/>
      <c r="G63" s="2153"/>
      <c r="H63" s="2153"/>
      <c r="I63" s="2153"/>
      <c r="J63" s="2153"/>
      <c r="K63" s="2153"/>
      <c r="L63" s="2153"/>
    </row>
    <row r="64" spans="1:12" s="518" customFormat="1" ht="13.5" customHeight="1">
      <c r="A64" s="212"/>
      <c r="B64" s="212"/>
      <c r="C64" s="212"/>
      <c r="D64" s="212"/>
      <c r="E64" s="212"/>
      <c r="F64" s="212"/>
      <c r="G64" s="212"/>
      <c r="H64" s="212"/>
      <c r="I64" s="212"/>
      <c r="J64" s="212"/>
      <c r="K64" s="212"/>
      <c r="L64" s="212"/>
    </row>
    <row r="65" spans="1:12">
      <c r="A65" s="2243"/>
      <c r="B65" s="2243"/>
      <c r="C65" s="2243"/>
      <c r="D65" s="2243"/>
      <c r="E65" s="2243"/>
      <c r="F65" s="2243"/>
      <c r="G65" s="2243"/>
      <c r="H65" s="2243"/>
      <c r="I65" s="2243"/>
      <c r="J65" s="2243"/>
      <c r="K65" s="2243"/>
      <c r="L65" s="2243"/>
    </row>
    <row r="66" spans="1:12" ht="98.25" customHeight="1"/>
  </sheetData>
  <mergeCells count="11">
    <mergeCell ref="A59:L59"/>
    <mergeCell ref="B3:J3"/>
    <mergeCell ref="K3:K5"/>
    <mergeCell ref="C4:I4"/>
    <mergeCell ref="A20:L20"/>
    <mergeCell ref="A58:L58"/>
    <mergeCell ref="A60:L60"/>
    <mergeCell ref="A61:L61"/>
    <mergeCell ref="A62:L62"/>
    <mergeCell ref="A63:L63"/>
    <mergeCell ref="A65:L65"/>
  </mergeCells>
  <phoneticPr fontId="8"/>
  <printOptions horizontalCentered="1"/>
  <pageMargins left="0.98425196850393704" right="0.98425196850393704" top="1.1023622047244095" bottom="1.1023622047244095" header="0.51181102362204722" footer="0.51181102362204722"/>
  <pageSetup paperSize="9" scale="74" orientation="portrait" r:id="rId1"/>
  <headerFooter alignWithMargins="0"/>
  <rowBreaks count="1" manualBreakCount="1">
    <brk id="63" max="11"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A1B1-921A-42D6-A517-58D12E7C818B}">
  <sheetPr>
    <pageSetUpPr fitToPage="1"/>
  </sheetPr>
  <dimension ref="A1:M67"/>
  <sheetViews>
    <sheetView view="pageBreakPreview" zoomScale="75" zoomScaleNormal="100" zoomScaleSheetLayoutView="75" workbookViewId="0">
      <pane xSplit="1" ySplit="7" topLeftCell="B8" activePane="bottomRight" state="frozen"/>
      <selection pane="topRight" activeCell="B1" sqref="B1"/>
      <selection pane="bottomLeft" activeCell="A8" sqref="A8"/>
      <selection pane="bottomRight"/>
    </sheetView>
  </sheetViews>
  <sheetFormatPr defaultColWidth="9" defaultRowHeight="13.5"/>
  <cols>
    <col min="1" max="1" width="7.5" style="212" bestFit="1" customWidth="1"/>
    <col min="2" max="2" width="10.875" style="212" bestFit="1" customWidth="1"/>
    <col min="3" max="12" width="9.875" style="212" customWidth="1"/>
    <col min="13" max="16384" width="9" style="212"/>
  </cols>
  <sheetData>
    <row r="1" spans="1:13" ht="40.5" customHeight="1">
      <c r="A1" s="519" t="s">
        <v>1282</v>
      </c>
    </row>
    <row r="2" spans="1:13" ht="24.95" customHeight="1">
      <c r="A2" s="484"/>
      <c r="B2" s="482"/>
      <c r="C2" s="482"/>
      <c r="D2" s="482"/>
      <c r="E2" s="482"/>
      <c r="F2" s="484"/>
      <c r="G2" s="482"/>
      <c r="H2" s="482"/>
      <c r="I2" s="482"/>
      <c r="J2" s="482"/>
      <c r="K2" s="482"/>
      <c r="L2" s="434" t="s">
        <v>1283</v>
      </c>
    </row>
    <row r="3" spans="1:13" ht="18" customHeight="1">
      <c r="A3" s="2220" t="s">
        <v>1284</v>
      </c>
      <c r="B3" s="2251" t="s">
        <v>1285</v>
      </c>
      <c r="C3" s="520" t="s">
        <v>1241</v>
      </c>
      <c r="D3" s="520"/>
      <c r="E3" s="520"/>
      <c r="F3" s="520"/>
      <c r="G3" s="520"/>
      <c r="H3" s="520"/>
      <c r="I3" s="520"/>
      <c r="J3" s="521"/>
      <c r="K3" s="520"/>
      <c r="L3" s="2254" t="s">
        <v>1286</v>
      </c>
    </row>
    <row r="4" spans="1:13" ht="18" customHeight="1">
      <c r="A4" s="2250"/>
      <c r="B4" s="2252"/>
      <c r="C4" s="522"/>
      <c r="D4" s="2257" t="s">
        <v>1287</v>
      </c>
      <c r="E4" s="2258"/>
      <c r="F4" s="2258"/>
      <c r="G4" s="2258"/>
      <c r="H4" s="2258"/>
      <c r="I4" s="2258"/>
      <c r="J4" s="2258"/>
      <c r="K4" s="2259" t="s">
        <v>1288</v>
      </c>
      <c r="L4" s="2255"/>
    </row>
    <row r="5" spans="1:13" ht="39.75" customHeight="1">
      <c r="A5" s="2223"/>
      <c r="B5" s="2253"/>
      <c r="C5" s="523" t="s">
        <v>962</v>
      </c>
      <c r="D5" s="524"/>
      <c r="E5" s="525" t="s">
        <v>1246</v>
      </c>
      <c r="F5" s="525" t="s">
        <v>1247</v>
      </c>
      <c r="G5" s="526" t="s">
        <v>1248</v>
      </c>
      <c r="H5" s="525" t="s">
        <v>1289</v>
      </c>
      <c r="I5" s="525" t="s">
        <v>1290</v>
      </c>
      <c r="J5" s="526" t="s">
        <v>1291</v>
      </c>
      <c r="K5" s="2256"/>
      <c r="L5" s="2256"/>
    </row>
    <row r="6" spans="1:13" ht="18" customHeight="1">
      <c r="A6" s="2250"/>
      <c r="B6" s="527" t="s">
        <v>1255</v>
      </c>
      <c r="C6" s="210">
        <f t="shared" ref="C6:C11" si="0">D6+K6</f>
        <v>1114</v>
      </c>
      <c r="D6" s="210">
        <f t="shared" ref="D6:D11" si="1">SUM(E6:G6)</f>
        <v>945</v>
      </c>
      <c r="E6" s="362">
        <v>87</v>
      </c>
      <c r="F6" s="362">
        <v>160</v>
      </c>
      <c r="G6" s="362">
        <v>698</v>
      </c>
      <c r="H6" s="502" t="s">
        <v>954</v>
      </c>
      <c r="I6" s="502" t="s">
        <v>954</v>
      </c>
      <c r="J6" s="502" t="s">
        <v>954</v>
      </c>
      <c r="K6" s="362">
        <v>169</v>
      </c>
      <c r="L6" s="362">
        <v>1140</v>
      </c>
    </row>
    <row r="7" spans="1:13" ht="18" customHeight="1">
      <c r="A7" s="2250"/>
      <c r="B7" s="527" t="s">
        <v>1256</v>
      </c>
      <c r="C7" s="210">
        <f t="shared" si="0"/>
        <v>990</v>
      </c>
      <c r="D7" s="210">
        <f>SUM(E7:G7)</f>
        <v>797</v>
      </c>
      <c r="E7" s="362">
        <v>71</v>
      </c>
      <c r="F7" s="362">
        <v>147</v>
      </c>
      <c r="G7" s="362">
        <v>579</v>
      </c>
      <c r="H7" s="502" t="s">
        <v>954</v>
      </c>
      <c r="I7" s="502" t="s">
        <v>954</v>
      </c>
      <c r="J7" s="502" t="s">
        <v>954</v>
      </c>
      <c r="K7" s="362">
        <v>193</v>
      </c>
      <c r="L7" s="362">
        <v>1005</v>
      </c>
    </row>
    <row r="8" spans="1:13" ht="18" customHeight="1">
      <c r="A8" s="2250"/>
      <c r="B8" s="527" t="s">
        <v>1257</v>
      </c>
      <c r="C8" s="210">
        <f t="shared" si="0"/>
        <v>887</v>
      </c>
      <c r="D8" s="210">
        <f t="shared" si="1"/>
        <v>719</v>
      </c>
      <c r="E8" s="362">
        <v>69</v>
      </c>
      <c r="F8" s="362">
        <v>70</v>
      </c>
      <c r="G8" s="362">
        <v>580</v>
      </c>
      <c r="H8" s="362">
        <v>88</v>
      </c>
      <c r="I8" s="362">
        <v>179</v>
      </c>
      <c r="J8" s="362">
        <v>452</v>
      </c>
      <c r="K8" s="362">
        <v>168</v>
      </c>
      <c r="L8" s="362">
        <v>841</v>
      </c>
    </row>
    <row r="9" spans="1:13" ht="18" customHeight="1">
      <c r="A9" s="2250"/>
      <c r="B9" s="527" t="s">
        <v>1258</v>
      </c>
      <c r="C9" s="210">
        <f>D9+K9</f>
        <v>781</v>
      </c>
      <c r="D9" s="210">
        <f t="shared" si="1"/>
        <v>552</v>
      </c>
      <c r="E9" s="362">
        <v>72</v>
      </c>
      <c r="F9" s="362">
        <v>63</v>
      </c>
      <c r="G9" s="362">
        <v>417</v>
      </c>
      <c r="H9" s="362">
        <v>69</v>
      </c>
      <c r="I9" s="362">
        <v>97</v>
      </c>
      <c r="J9" s="362">
        <v>386</v>
      </c>
      <c r="K9" s="362">
        <v>229</v>
      </c>
      <c r="L9" s="362">
        <v>729</v>
      </c>
    </row>
    <row r="10" spans="1:13" ht="18" customHeight="1">
      <c r="A10" s="2250"/>
      <c r="B10" s="527" t="s">
        <v>1259</v>
      </c>
      <c r="C10" s="210">
        <f>D10+K10</f>
        <v>696</v>
      </c>
      <c r="D10" s="210">
        <f t="shared" si="1"/>
        <v>444</v>
      </c>
      <c r="E10" s="362">
        <v>70</v>
      </c>
      <c r="F10" s="362">
        <v>25</v>
      </c>
      <c r="G10" s="362">
        <v>349</v>
      </c>
      <c r="H10" s="362">
        <v>40</v>
      </c>
      <c r="I10" s="362">
        <v>86</v>
      </c>
      <c r="J10" s="362">
        <v>318</v>
      </c>
      <c r="K10" s="362">
        <v>252</v>
      </c>
      <c r="L10" s="362">
        <v>687</v>
      </c>
    </row>
    <row r="11" spans="1:13" ht="18" customHeight="1">
      <c r="A11" s="2250"/>
      <c r="B11" s="527" t="s">
        <v>341</v>
      </c>
      <c r="C11" s="210">
        <f t="shared" si="0"/>
        <v>619</v>
      </c>
      <c r="D11" s="210">
        <f t="shared" si="1"/>
        <v>367</v>
      </c>
      <c r="E11" s="362">
        <v>92</v>
      </c>
      <c r="F11" s="362">
        <v>30</v>
      </c>
      <c r="G11" s="362">
        <v>245</v>
      </c>
      <c r="H11" s="362">
        <v>40</v>
      </c>
      <c r="I11" s="362">
        <v>58</v>
      </c>
      <c r="J11" s="362">
        <v>269</v>
      </c>
      <c r="K11" s="362">
        <v>252</v>
      </c>
      <c r="L11" s="362">
        <v>593</v>
      </c>
    </row>
    <row r="12" spans="1:13" ht="18" customHeight="1">
      <c r="A12" s="2223"/>
      <c r="B12" s="528" t="s">
        <v>1260</v>
      </c>
      <c r="C12" s="529">
        <f>D12+K12</f>
        <v>521</v>
      </c>
      <c r="D12" s="529">
        <f>SUM(H12:J12)</f>
        <v>276</v>
      </c>
      <c r="E12" s="511" t="s">
        <v>954</v>
      </c>
      <c r="F12" s="511" t="s">
        <v>954</v>
      </c>
      <c r="G12" s="511" t="s">
        <v>954</v>
      </c>
      <c r="H12" s="512">
        <v>23</v>
      </c>
      <c r="I12" s="512">
        <v>42</v>
      </c>
      <c r="J12" s="512">
        <v>211</v>
      </c>
      <c r="K12" s="512">
        <v>245</v>
      </c>
      <c r="L12" s="512">
        <v>617</v>
      </c>
      <c r="M12" s="1682"/>
    </row>
    <row r="13" spans="1:13" ht="18" customHeight="1">
      <c r="A13" s="2250"/>
      <c r="B13" s="527" t="s">
        <v>1255</v>
      </c>
      <c r="C13" s="210">
        <f t="shared" ref="C13:C19" si="2">D13+K13</f>
        <v>2354</v>
      </c>
      <c r="D13" s="210">
        <f t="shared" ref="D13:D18" si="3">SUM(E13:G13)</f>
        <v>2046</v>
      </c>
      <c r="E13" s="362">
        <v>207</v>
      </c>
      <c r="F13" s="362">
        <v>321</v>
      </c>
      <c r="G13" s="362">
        <v>1518</v>
      </c>
      <c r="H13" s="502" t="s">
        <v>954</v>
      </c>
      <c r="I13" s="502" t="s">
        <v>954</v>
      </c>
      <c r="J13" s="502" t="s">
        <v>954</v>
      </c>
      <c r="K13" s="362">
        <v>308</v>
      </c>
      <c r="L13" s="362">
        <v>2538</v>
      </c>
    </row>
    <row r="14" spans="1:13" ht="18" customHeight="1">
      <c r="A14" s="2250"/>
      <c r="B14" s="527" t="s">
        <v>1256</v>
      </c>
      <c r="C14" s="210">
        <f t="shared" si="2"/>
        <v>2189</v>
      </c>
      <c r="D14" s="210">
        <f t="shared" si="3"/>
        <v>1840</v>
      </c>
      <c r="E14" s="362">
        <v>169</v>
      </c>
      <c r="F14" s="362">
        <v>360</v>
      </c>
      <c r="G14" s="362">
        <v>1311</v>
      </c>
      <c r="H14" s="502" t="s">
        <v>954</v>
      </c>
      <c r="I14" s="502" t="s">
        <v>954</v>
      </c>
      <c r="J14" s="502" t="s">
        <v>954</v>
      </c>
      <c r="K14" s="362">
        <v>349</v>
      </c>
      <c r="L14" s="362">
        <v>2397</v>
      </c>
    </row>
    <row r="15" spans="1:13" ht="18" customHeight="1">
      <c r="A15" s="2250"/>
      <c r="B15" s="527" t="s">
        <v>1257</v>
      </c>
      <c r="C15" s="210">
        <f t="shared" si="2"/>
        <v>1998</v>
      </c>
      <c r="D15" s="210">
        <f t="shared" si="3"/>
        <v>1603</v>
      </c>
      <c r="E15" s="362">
        <v>135</v>
      </c>
      <c r="F15" s="362">
        <v>162</v>
      </c>
      <c r="G15" s="362">
        <v>1306</v>
      </c>
      <c r="H15" s="362">
        <v>206</v>
      </c>
      <c r="I15" s="362">
        <v>382</v>
      </c>
      <c r="J15" s="362">
        <v>1015</v>
      </c>
      <c r="K15" s="362">
        <v>395</v>
      </c>
      <c r="L15" s="362">
        <v>1965</v>
      </c>
    </row>
    <row r="16" spans="1:13" ht="18" customHeight="1">
      <c r="A16" s="2250"/>
      <c r="B16" s="527" t="s">
        <v>1258</v>
      </c>
      <c r="C16" s="210">
        <f t="shared" si="2"/>
        <v>1673</v>
      </c>
      <c r="D16" s="210">
        <f t="shared" si="3"/>
        <v>1202</v>
      </c>
      <c r="E16" s="362">
        <v>159</v>
      </c>
      <c r="F16" s="362">
        <v>122</v>
      </c>
      <c r="G16" s="362">
        <v>921</v>
      </c>
      <c r="H16" s="362">
        <v>165</v>
      </c>
      <c r="I16" s="362">
        <v>223</v>
      </c>
      <c r="J16" s="362">
        <v>814</v>
      </c>
      <c r="K16" s="362">
        <v>471</v>
      </c>
      <c r="L16" s="362">
        <v>1601</v>
      </c>
    </row>
    <row r="17" spans="1:12" ht="18" customHeight="1">
      <c r="A17" s="2250"/>
      <c r="B17" s="527" t="s">
        <v>1259</v>
      </c>
      <c r="C17" s="210">
        <f t="shared" si="2"/>
        <v>1417</v>
      </c>
      <c r="D17" s="210">
        <f t="shared" si="3"/>
        <v>891</v>
      </c>
      <c r="E17" s="362">
        <v>156</v>
      </c>
      <c r="F17" s="362">
        <v>69</v>
      </c>
      <c r="G17" s="362">
        <v>666</v>
      </c>
      <c r="H17" s="362">
        <v>126</v>
      </c>
      <c r="I17" s="362">
        <v>171</v>
      </c>
      <c r="J17" s="362">
        <v>594</v>
      </c>
      <c r="K17" s="362">
        <v>526</v>
      </c>
      <c r="L17" s="362">
        <v>1340</v>
      </c>
    </row>
    <row r="18" spans="1:12" ht="18" customHeight="1">
      <c r="A18" s="2250"/>
      <c r="B18" s="527" t="s">
        <v>341</v>
      </c>
      <c r="C18" s="210">
        <f t="shared" si="2"/>
        <v>1177</v>
      </c>
      <c r="D18" s="210">
        <f t="shared" si="3"/>
        <v>667</v>
      </c>
      <c r="E18" s="362">
        <v>159</v>
      </c>
      <c r="F18" s="362">
        <v>62</v>
      </c>
      <c r="G18" s="362">
        <v>446</v>
      </c>
      <c r="H18" s="362">
        <v>95</v>
      </c>
      <c r="I18" s="362">
        <v>116</v>
      </c>
      <c r="J18" s="362">
        <v>456</v>
      </c>
      <c r="K18" s="362">
        <v>510</v>
      </c>
      <c r="L18" s="362">
        <v>1343</v>
      </c>
    </row>
    <row r="19" spans="1:12" ht="18" customHeight="1">
      <c r="A19" s="2223"/>
      <c r="B19" s="528" t="s">
        <v>632</v>
      </c>
      <c r="C19" s="529">
        <f t="shared" si="2"/>
        <v>968</v>
      </c>
      <c r="D19" s="529">
        <f>SUM(H19:J19)</f>
        <v>478</v>
      </c>
      <c r="E19" s="511" t="s">
        <v>954</v>
      </c>
      <c r="F19" s="511" t="s">
        <v>954</v>
      </c>
      <c r="G19" s="511" t="s">
        <v>954</v>
      </c>
      <c r="H19" s="512">
        <v>67</v>
      </c>
      <c r="I19" s="512">
        <v>53</v>
      </c>
      <c r="J19" s="512">
        <v>358</v>
      </c>
      <c r="K19" s="512">
        <v>490</v>
      </c>
      <c r="L19" s="512">
        <v>1021</v>
      </c>
    </row>
    <row r="20" spans="1:12" ht="18" customHeight="1">
      <c r="A20" s="2250"/>
      <c r="B20" s="527" t="s">
        <v>1255</v>
      </c>
      <c r="C20" s="210">
        <f t="shared" ref="C20:C26" si="4">D20+K20</f>
        <v>1383</v>
      </c>
      <c r="D20" s="210">
        <f t="shared" ref="D20:D25" si="5">SUM(E20:G20)</f>
        <v>1225</v>
      </c>
      <c r="E20" s="362">
        <v>81</v>
      </c>
      <c r="F20" s="362">
        <v>210</v>
      </c>
      <c r="G20" s="362">
        <v>934</v>
      </c>
      <c r="H20" s="502" t="s">
        <v>954</v>
      </c>
      <c r="I20" s="502" t="s">
        <v>954</v>
      </c>
      <c r="J20" s="502" t="s">
        <v>954</v>
      </c>
      <c r="K20" s="362">
        <v>158</v>
      </c>
      <c r="L20" s="362">
        <v>1522</v>
      </c>
    </row>
    <row r="21" spans="1:12" ht="18" customHeight="1">
      <c r="A21" s="2250"/>
      <c r="B21" s="527" t="s">
        <v>1256</v>
      </c>
      <c r="C21" s="210">
        <f t="shared" si="4"/>
        <v>1299</v>
      </c>
      <c r="D21" s="210">
        <f t="shared" si="5"/>
        <v>1141</v>
      </c>
      <c r="E21" s="362">
        <v>76</v>
      </c>
      <c r="F21" s="362">
        <v>217</v>
      </c>
      <c r="G21" s="362">
        <v>848</v>
      </c>
      <c r="H21" s="502" t="s">
        <v>954</v>
      </c>
      <c r="I21" s="502" t="s">
        <v>954</v>
      </c>
      <c r="J21" s="502" t="s">
        <v>954</v>
      </c>
      <c r="K21" s="362">
        <v>158</v>
      </c>
      <c r="L21" s="362">
        <v>1422</v>
      </c>
    </row>
    <row r="22" spans="1:12" ht="18" customHeight="1">
      <c r="A22" s="2250"/>
      <c r="B22" s="527" t="s">
        <v>1257</v>
      </c>
      <c r="C22" s="362">
        <f t="shared" si="4"/>
        <v>1167</v>
      </c>
      <c r="D22" s="210">
        <f t="shared" si="5"/>
        <v>971</v>
      </c>
      <c r="E22" s="362">
        <v>72</v>
      </c>
      <c r="F22" s="362">
        <v>102</v>
      </c>
      <c r="G22" s="362">
        <v>797</v>
      </c>
      <c r="H22" s="362">
        <v>97</v>
      </c>
      <c r="I22" s="362">
        <v>236</v>
      </c>
      <c r="J22" s="362">
        <v>638</v>
      </c>
      <c r="K22" s="362">
        <v>196</v>
      </c>
      <c r="L22" s="362">
        <v>1167</v>
      </c>
    </row>
    <row r="23" spans="1:12" ht="18" customHeight="1">
      <c r="A23" s="2250"/>
      <c r="B23" s="527" t="s">
        <v>1258</v>
      </c>
      <c r="C23" s="362">
        <f t="shared" si="4"/>
        <v>1044</v>
      </c>
      <c r="D23" s="210">
        <f t="shared" si="5"/>
        <v>801</v>
      </c>
      <c r="E23" s="530">
        <v>76</v>
      </c>
      <c r="F23" s="530">
        <v>73</v>
      </c>
      <c r="G23" s="531">
        <v>652</v>
      </c>
      <c r="H23" s="531">
        <v>68</v>
      </c>
      <c r="I23" s="531">
        <v>174</v>
      </c>
      <c r="J23" s="531">
        <v>559</v>
      </c>
      <c r="K23" s="531">
        <v>243</v>
      </c>
      <c r="L23" s="362">
        <v>1017</v>
      </c>
    </row>
    <row r="24" spans="1:12" ht="18" customHeight="1">
      <c r="A24" s="2250"/>
      <c r="B24" s="527" t="s">
        <v>1259</v>
      </c>
      <c r="C24" s="362">
        <f t="shared" si="4"/>
        <v>941</v>
      </c>
      <c r="D24" s="210">
        <f t="shared" si="5"/>
        <v>645</v>
      </c>
      <c r="E24" s="530">
        <v>92</v>
      </c>
      <c r="F24" s="530">
        <v>29</v>
      </c>
      <c r="G24" s="531">
        <v>524</v>
      </c>
      <c r="H24" s="531">
        <v>55</v>
      </c>
      <c r="I24" s="531">
        <v>130</v>
      </c>
      <c r="J24" s="531">
        <v>460</v>
      </c>
      <c r="K24" s="531">
        <v>296</v>
      </c>
      <c r="L24" s="362">
        <v>878</v>
      </c>
    </row>
    <row r="25" spans="1:12" ht="18" customHeight="1">
      <c r="A25" s="2250"/>
      <c r="B25" s="527" t="s">
        <v>341</v>
      </c>
      <c r="C25" s="362">
        <f t="shared" si="4"/>
        <v>799</v>
      </c>
      <c r="D25" s="210">
        <f t="shared" si="5"/>
        <v>521</v>
      </c>
      <c r="E25" s="530">
        <v>104</v>
      </c>
      <c r="F25" s="530">
        <v>46</v>
      </c>
      <c r="G25" s="531">
        <v>371</v>
      </c>
      <c r="H25" s="531">
        <v>49</v>
      </c>
      <c r="I25" s="531">
        <v>82</v>
      </c>
      <c r="J25" s="531">
        <v>390</v>
      </c>
      <c r="K25" s="531">
        <v>278</v>
      </c>
      <c r="L25" s="362">
        <v>747</v>
      </c>
    </row>
    <row r="26" spans="1:12" ht="18" customHeight="1">
      <c r="A26" s="2223"/>
      <c r="B26" s="528" t="s">
        <v>632</v>
      </c>
      <c r="C26" s="529">
        <f t="shared" si="4"/>
        <v>615</v>
      </c>
      <c r="D26" s="529">
        <f>SUM(H26:J26)</f>
        <v>352</v>
      </c>
      <c r="E26" s="511" t="s">
        <v>954</v>
      </c>
      <c r="F26" s="511" t="s">
        <v>954</v>
      </c>
      <c r="G26" s="532" t="s">
        <v>954</v>
      </c>
      <c r="H26" s="533">
        <v>31</v>
      </c>
      <c r="I26" s="533">
        <v>34</v>
      </c>
      <c r="J26" s="533">
        <v>287</v>
      </c>
      <c r="K26" s="533">
        <v>263</v>
      </c>
      <c r="L26" s="512">
        <v>584</v>
      </c>
    </row>
    <row r="27" spans="1:12" ht="18" customHeight="1">
      <c r="A27" s="2250"/>
      <c r="B27" s="527" t="s">
        <v>1255</v>
      </c>
      <c r="C27" s="210">
        <f t="shared" ref="C27:C33" si="6">D27+K27</f>
        <v>2576</v>
      </c>
      <c r="D27" s="210">
        <f t="shared" ref="D27:D32" si="7">SUM(E27:G27)</f>
        <v>2190</v>
      </c>
      <c r="E27" s="362">
        <v>118</v>
      </c>
      <c r="F27" s="362">
        <v>194</v>
      </c>
      <c r="G27" s="362">
        <v>1878</v>
      </c>
      <c r="H27" s="502" t="s">
        <v>954</v>
      </c>
      <c r="I27" s="502" t="s">
        <v>954</v>
      </c>
      <c r="J27" s="502" t="s">
        <v>954</v>
      </c>
      <c r="K27" s="362">
        <v>386</v>
      </c>
      <c r="L27" s="362">
        <v>2418</v>
      </c>
    </row>
    <row r="28" spans="1:12" ht="18" customHeight="1">
      <c r="A28" s="2250"/>
      <c r="B28" s="527" t="s">
        <v>1256</v>
      </c>
      <c r="C28" s="210">
        <f t="shared" si="6"/>
        <v>2351</v>
      </c>
      <c r="D28" s="210">
        <f t="shared" si="7"/>
        <v>1995</v>
      </c>
      <c r="E28" s="362">
        <v>149</v>
      </c>
      <c r="F28" s="362">
        <v>180</v>
      </c>
      <c r="G28" s="362">
        <v>1666</v>
      </c>
      <c r="H28" s="502" t="s">
        <v>954</v>
      </c>
      <c r="I28" s="502" t="s">
        <v>954</v>
      </c>
      <c r="J28" s="502" t="s">
        <v>954</v>
      </c>
      <c r="K28" s="362">
        <v>356</v>
      </c>
      <c r="L28" s="362">
        <v>2334</v>
      </c>
    </row>
    <row r="29" spans="1:12" ht="18" customHeight="1">
      <c r="A29" s="2250"/>
      <c r="B29" s="527" t="s">
        <v>1257</v>
      </c>
      <c r="C29" s="362">
        <f t="shared" si="6"/>
        <v>2098</v>
      </c>
      <c r="D29" s="362">
        <f t="shared" si="7"/>
        <v>1755</v>
      </c>
      <c r="E29" s="362">
        <v>136</v>
      </c>
      <c r="F29" s="362">
        <v>118</v>
      </c>
      <c r="G29" s="362">
        <v>1501</v>
      </c>
      <c r="H29" s="362">
        <v>107</v>
      </c>
      <c r="I29" s="362">
        <v>281</v>
      </c>
      <c r="J29" s="362">
        <v>1367</v>
      </c>
      <c r="K29" s="362">
        <v>343</v>
      </c>
      <c r="L29" s="362">
        <v>2087</v>
      </c>
    </row>
    <row r="30" spans="1:12" ht="18" customHeight="1">
      <c r="A30" s="2250"/>
      <c r="B30" s="527" t="s">
        <v>1258</v>
      </c>
      <c r="C30" s="362">
        <f t="shared" si="6"/>
        <v>1702</v>
      </c>
      <c r="D30" s="362">
        <f t="shared" si="7"/>
        <v>1319</v>
      </c>
      <c r="E30" s="362">
        <v>152</v>
      </c>
      <c r="F30" s="362">
        <v>111</v>
      </c>
      <c r="G30" s="531">
        <v>1056</v>
      </c>
      <c r="H30" s="531">
        <v>98</v>
      </c>
      <c r="I30" s="531">
        <v>219</v>
      </c>
      <c r="J30" s="531">
        <v>1002</v>
      </c>
      <c r="K30" s="531">
        <v>383</v>
      </c>
      <c r="L30" s="362">
        <v>1808</v>
      </c>
    </row>
    <row r="31" spans="1:12" ht="18" customHeight="1">
      <c r="A31" s="2250"/>
      <c r="B31" s="527" t="s">
        <v>1259</v>
      </c>
      <c r="C31" s="362">
        <f t="shared" si="6"/>
        <v>1373</v>
      </c>
      <c r="D31" s="362">
        <f t="shared" si="7"/>
        <v>949</v>
      </c>
      <c r="E31" s="362">
        <v>161</v>
      </c>
      <c r="F31" s="362">
        <v>73</v>
      </c>
      <c r="G31" s="531">
        <v>715</v>
      </c>
      <c r="H31" s="531">
        <v>93</v>
      </c>
      <c r="I31" s="531">
        <v>173</v>
      </c>
      <c r="J31" s="531">
        <v>683</v>
      </c>
      <c r="K31" s="531">
        <v>424</v>
      </c>
      <c r="L31" s="362">
        <v>1665</v>
      </c>
    </row>
    <row r="32" spans="1:12" ht="18" customHeight="1">
      <c r="A32" s="2250"/>
      <c r="B32" s="527" t="s">
        <v>341</v>
      </c>
      <c r="C32" s="362">
        <f t="shared" si="6"/>
        <v>1108</v>
      </c>
      <c r="D32" s="362">
        <f t="shared" si="7"/>
        <v>699</v>
      </c>
      <c r="E32" s="362">
        <v>151</v>
      </c>
      <c r="F32" s="362">
        <v>71</v>
      </c>
      <c r="G32" s="531">
        <v>477</v>
      </c>
      <c r="H32" s="531">
        <v>76</v>
      </c>
      <c r="I32" s="531">
        <v>101</v>
      </c>
      <c r="J32" s="531">
        <v>522</v>
      </c>
      <c r="K32" s="531">
        <v>409</v>
      </c>
      <c r="L32" s="362">
        <v>1528</v>
      </c>
    </row>
    <row r="33" spans="1:12" ht="18" customHeight="1">
      <c r="A33" s="2223"/>
      <c r="B33" s="528" t="s">
        <v>632</v>
      </c>
      <c r="C33" s="529">
        <f t="shared" si="6"/>
        <v>875</v>
      </c>
      <c r="D33" s="529">
        <f>SUM(H33:J33)</f>
        <v>499</v>
      </c>
      <c r="E33" s="511" t="s">
        <v>954</v>
      </c>
      <c r="F33" s="511" t="s">
        <v>954</v>
      </c>
      <c r="G33" s="532" t="s">
        <v>954</v>
      </c>
      <c r="H33" s="533">
        <v>47</v>
      </c>
      <c r="I33" s="533">
        <v>46</v>
      </c>
      <c r="J33" s="533">
        <v>406</v>
      </c>
      <c r="K33" s="533">
        <v>376</v>
      </c>
      <c r="L33" s="512">
        <v>1891</v>
      </c>
    </row>
    <row r="34" spans="1:12" ht="18" customHeight="1">
      <c r="A34" s="2250"/>
      <c r="B34" s="527" t="s">
        <v>1255</v>
      </c>
      <c r="C34" s="210">
        <f t="shared" ref="C34:C40" si="8">D34+K34</f>
        <v>1345</v>
      </c>
      <c r="D34" s="210">
        <f t="shared" ref="D34:D39" si="9">SUM(E34:G34)</f>
        <v>1221</v>
      </c>
      <c r="E34" s="362">
        <v>98</v>
      </c>
      <c r="F34" s="362">
        <v>236</v>
      </c>
      <c r="G34" s="362">
        <v>887</v>
      </c>
      <c r="H34" s="502" t="s">
        <v>954</v>
      </c>
      <c r="I34" s="502" t="s">
        <v>954</v>
      </c>
      <c r="J34" s="502" t="s">
        <v>954</v>
      </c>
      <c r="K34" s="362">
        <v>124</v>
      </c>
      <c r="L34" s="362">
        <v>1483</v>
      </c>
    </row>
    <row r="35" spans="1:12" ht="18" customHeight="1">
      <c r="A35" s="2250"/>
      <c r="B35" s="527" t="s">
        <v>1256</v>
      </c>
      <c r="C35" s="210">
        <f t="shared" si="8"/>
        <v>1289</v>
      </c>
      <c r="D35" s="210">
        <f t="shared" si="9"/>
        <v>1164</v>
      </c>
      <c r="E35" s="362">
        <v>78</v>
      </c>
      <c r="F35" s="362">
        <v>176</v>
      </c>
      <c r="G35" s="362">
        <v>910</v>
      </c>
      <c r="H35" s="502" t="s">
        <v>954</v>
      </c>
      <c r="I35" s="502" t="s">
        <v>954</v>
      </c>
      <c r="J35" s="502" t="s">
        <v>954</v>
      </c>
      <c r="K35" s="362">
        <v>125</v>
      </c>
      <c r="L35" s="362">
        <v>1436</v>
      </c>
    </row>
    <row r="36" spans="1:12" ht="18" customHeight="1">
      <c r="A36" s="2250"/>
      <c r="B36" s="527" t="s">
        <v>1257</v>
      </c>
      <c r="C36" s="210">
        <f t="shared" si="8"/>
        <v>1174</v>
      </c>
      <c r="D36" s="210">
        <f t="shared" si="9"/>
        <v>1022</v>
      </c>
      <c r="E36" s="362">
        <v>75</v>
      </c>
      <c r="F36" s="362">
        <v>44</v>
      </c>
      <c r="G36" s="362">
        <v>903</v>
      </c>
      <c r="H36" s="362">
        <v>61</v>
      </c>
      <c r="I36" s="362">
        <v>274</v>
      </c>
      <c r="J36" s="362">
        <v>687</v>
      </c>
      <c r="K36" s="362">
        <v>152</v>
      </c>
      <c r="L36" s="362">
        <v>1260</v>
      </c>
    </row>
    <row r="37" spans="1:12" ht="18" customHeight="1">
      <c r="A37" s="2250"/>
      <c r="B37" s="527" t="s">
        <v>1258</v>
      </c>
      <c r="C37" s="210">
        <f t="shared" si="8"/>
        <v>1032</v>
      </c>
      <c r="D37" s="210">
        <f t="shared" si="9"/>
        <v>822</v>
      </c>
      <c r="E37" s="362">
        <v>82</v>
      </c>
      <c r="F37" s="362">
        <v>54</v>
      </c>
      <c r="G37" s="531">
        <v>686</v>
      </c>
      <c r="H37" s="531">
        <v>56</v>
      </c>
      <c r="I37" s="531">
        <v>147</v>
      </c>
      <c r="J37" s="531">
        <v>619</v>
      </c>
      <c r="K37" s="531">
        <v>210</v>
      </c>
      <c r="L37" s="362">
        <v>1062</v>
      </c>
    </row>
    <row r="38" spans="1:12" ht="18" customHeight="1">
      <c r="A38" s="2250"/>
      <c r="B38" s="527" t="s">
        <v>1259</v>
      </c>
      <c r="C38" s="210">
        <f>D38+K38</f>
        <v>857</v>
      </c>
      <c r="D38" s="210">
        <f>SUM(E38:G38)</f>
        <v>615</v>
      </c>
      <c r="E38" s="362">
        <v>90</v>
      </c>
      <c r="F38" s="362">
        <v>36</v>
      </c>
      <c r="G38" s="531">
        <v>489</v>
      </c>
      <c r="H38" s="531">
        <v>46</v>
      </c>
      <c r="I38" s="531">
        <v>137</v>
      </c>
      <c r="J38" s="531">
        <v>432</v>
      </c>
      <c r="K38" s="531">
        <v>242</v>
      </c>
      <c r="L38" s="362">
        <v>913</v>
      </c>
    </row>
    <row r="39" spans="1:12" ht="18" customHeight="1">
      <c r="A39" s="2250"/>
      <c r="B39" s="527" t="s">
        <v>341</v>
      </c>
      <c r="C39" s="210">
        <f t="shared" si="8"/>
        <v>672</v>
      </c>
      <c r="D39" s="210">
        <f t="shared" si="9"/>
        <v>455</v>
      </c>
      <c r="E39" s="362">
        <v>91</v>
      </c>
      <c r="F39" s="362">
        <v>33</v>
      </c>
      <c r="G39" s="531">
        <v>331</v>
      </c>
      <c r="H39" s="531">
        <v>41</v>
      </c>
      <c r="I39" s="531">
        <v>76</v>
      </c>
      <c r="J39" s="531">
        <v>338</v>
      </c>
      <c r="K39" s="531">
        <v>217</v>
      </c>
      <c r="L39" s="362">
        <v>725</v>
      </c>
    </row>
    <row r="40" spans="1:12" ht="18" customHeight="1">
      <c r="A40" s="2223"/>
      <c r="B40" s="528" t="s">
        <v>632</v>
      </c>
      <c r="C40" s="529">
        <f t="shared" si="8"/>
        <v>558</v>
      </c>
      <c r="D40" s="529">
        <f>SUM(H40:J40)</f>
        <v>337</v>
      </c>
      <c r="E40" s="511" t="s">
        <v>954</v>
      </c>
      <c r="F40" s="511" t="s">
        <v>954</v>
      </c>
      <c r="G40" s="532" t="s">
        <v>954</v>
      </c>
      <c r="H40" s="533">
        <v>27</v>
      </c>
      <c r="I40" s="533">
        <v>33</v>
      </c>
      <c r="J40" s="533">
        <v>277</v>
      </c>
      <c r="K40" s="533">
        <v>221</v>
      </c>
      <c r="L40" s="512">
        <v>840</v>
      </c>
    </row>
    <row r="41" spans="1:12" ht="18" customHeight="1">
      <c r="A41" s="2250"/>
      <c r="B41" s="527" t="s">
        <v>1255</v>
      </c>
      <c r="C41" s="210">
        <f t="shared" ref="C41:C47" si="10">D41+K41</f>
        <v>672</v>
      </c>
      <c r="D41" s="210">
        <f t="shared" ref="D41:D46" si="11">SUM(E41:G41)</f>
        <v>607</v>
      </c>
      <c r="E41" s="362">
        <v>94</v>
      </c>
      <c r="F41" s="362">
        <v>193</v>
      </c>
      <c r="G41" s="362">
        <v>320</v>
      </c>
      <c r="H41" s="502" t="s">
        <v>954</v>
      </c>
      <c r="I41" s="502" t="s">
        <v>954</v>
      </c>
      <c r="J41" s="502" t="s">
        <v>954</v>
      </c>
      <c r="K41" s="362">
        <v>65</v>
      </c>
      <c r="L41" s="362">
        <v>885</v>
      </c>
    </row>
    <row r="42" spans="1:12" ht="18" customHeight="1">
      <c r="A42" s="2250"/>
      <c r="B42" s="527" t="s">
        <v>1256</v>
      </c>
      <c r="C42" s="210">
        <f t="shared" si="10"/>
        <v>644</v>
      </c>
      <c r="D42" s="210">
        <f t="shared" si="11"/>
        <v>577</v>
      </c>
      <c r="E42" s="362">
        <v>82</v>
      </c>
      <c r="F42" s="362">
        <v>163</v>
      </c>
      <c r="G42" s="362">
        <v>332</v>
      </c>
      <c r="H42" s="502" t="s">
        <v>954</v>
      </c>
      <c r="I42" s="502" t="s">
        <v>954</v>
      </c>
      <c r="J42" s="502" t="s">
        <v>954</v>
      </c>
      <c r="K42" s="362">
        <v>67</v>
      </c>
      <c r="L42" s="362">
        <v>857</v>
      </c>
    </row>
    <row r="43" spans="1:12" ht="18" customHeight="1">
      <c r="A43" s="2250"/>
      <c r="B43" s="527" t="s">
        <v>1257</v>
      </c>
      <c r="C43" s="210">
        <f t="shared" si="10"/>
        <v>588</v>
      </c>
      <c r="D43" s="210">
        <f t="shared" si="11"/>
        <v>518</v>
      </c>
      <c r="E43" s="362">
        <v>66</v>
      </c>
      <c r="F43" s="362">
        <v>89</v>
      </c>
      <c r="G43" s="362">
        <v>363</v>
      </c>
      <c r="H43" s="362">
        <v>127</v>
      </c>
      <c r="I43" s="362">
        <v>169</v>
      </c>
      <c r="J43" s="362">
        <v>222</v>
      </c>
      <c r="K43" s="362">
        <v>70</v>
      </c>
      <c r="L43" s="362">
        <v>777</v>
      </c>
    </row>
    <row r="44" spans="1:12" ht="18" customHeight="1">
      <c r="A44" s="2250"/>
      <c r="B44" s="527" t="s">
        <v>1258</v>
      </c>
      <c r="C44" s="210">
        <f t="shared" si="10"/>
        <v>547</v>
      </c>
      <c r="D44" s="210">
        <f t="shared" si="11"/>
        <v>425</v>
      </c>
      <c r="E44" s="362">
        <v>74</v>
      </c>
      <c r="F44" s="362">
        <v>102</v>
      </c>
      <c r="G44" s="362">
        <v>249</v>
      </c>
      <c r="H44" s="362">
        <v>118</v>
      </c>
      <c r="I44" s="362">
        <v>87</v>
      </c>
      <c r="J44" s="362">
        <v>220</v>
      </c>
      <c r="K44" s="362">
        <v>122</v>
      </c>
      <c r="L44" s="362">
        <v>678</v>
      </c>
    </row>
    <row r="45" spans="1:12" ht="18" customHeight="1">
      <c r="A45" s="2250"/>
      <c r="B45" s="527" t="s">
        <v>1259</v>
      </c>
      <c r="C45" s="210">
        <f>D45+K45</f>
        <v>481</v>
      </c>
      <c r="D45" s="210">
        <f t="shared" si="11"/>
        <v>334</v>
      </c>
      <c r="E45" s="362">
        <v>65</v>
      </c>
      <c r="F45" s="362">
        <v>47</v>
      </c>
      <c r="G45" s="362">
        <v>222</v>
      </c>
      <c r="H45" s="362">
        <v>69</v>
      </c>
      <c r="I45" s="362">
        <v>92</v>
      </c>
      <c r="J45" s="362">
        <v>173</v>
      </c>
      <c r="K45" s="362">
        <v>147</v>
      </c>
      <c r="L45" s="362">
        <v>613</v>
      </c>
    </row>
    <row r="46" spans="1:12" ht="18" customHeight="1">
      <c r="A46" s="2250"/>
      <c r="B46" s="527" t="s">
        <v>341</v>
      </c>
      <c r="C46" s="210">
        <f t="shared" si="10"/>
        <v>404</v>
      </c>
      <c r="D46" s="210">
        <f t="shared" si="11"/>
        <v>277</v>
      </c>
      <c r="E46" s="362">
        <v>73</v>
      </c>
      <c r="F46" s="362">
        <v>45</v>
      </c>
      <c r="G46" s="362">
        <v>159</v>
      </c>
      <c r="H46" s="362">
        <v>59</v>
      </c>
      <c r="I46" s="362">
        <v>41</v>
      </c>
      <c r="J46" s="362">
        <v>177</v>
      </c>
      <c r="K46" s="362">
        <v>127</v>
      </c>
      <c r="L46" s="362">
        <v>525</v>
      </c>
    </row>
    <row r="47" spans="1:12" ht="18" customHeight="1">
      <c r="A47" s="2223"/>
      <c r="B47" s="528" t="s">
        <v>632</v>
      </c>
      <c r="C47" s="529">
        <f t="shared" si="10"/>
        <v>311</v>
      </c>
      <c r="D47" s="529">
        <f>SUM(H47:J47)</f>
        <v>195</v>
      </c>
      <c r="E47" s="511" t="s">
        <v>954</v>
      </c>
      <c r="F47" s="511" t="s">
        <v>954</v>
      </c>
      <c r="G47" s="532" t="s">
        <v>954</v>
      </c>
      <c r="H47" s="512">
        <v>42</v>
      </c>
      <c r="I47" s="512">
        <v>20</v>
      </c>
      <c r="J47" s="512">
        <v>133</v>
      </c>
      <c r="K47" s="512">
        <v>116</v>
      </c>
      <c r="L47" s="512">
        <v>441</v>
      </c>
    </row>
    <row r="48" spans="1:12" ht="18" customHeight="1">
      <c r="B48" s="497"/>
      <c r="C48" s="210"/>
      <c r="D48" s="210"/>
      <c r="E48" s="210"/>
      <c r="G48" s="534"/>
      <c r="H48" s="534"/>
      <c r="I48" s="534"/>
      <c r="J48" s="534"/>
      <c r="K48" s="534"/>
      <c r="L48" s="377" t="s">
        <v>1292</v>
      </c>
    </row>
    <row r="49" spans="1:12" ht="18" customHeight="1">
      <c r="B49" s="497"/>
      <c r="C49" s="210"/>
      <c r="D49" s="210"/>
      <c r="E49" s="210"/>
      <c r="G49" s="534"/>
      <c r="H49" s="534"/>
      <c r="I49" s="534"/>
      <c r="J49" s="534"/>
      <c r="K49" s="534"/>
      <c r="L49" s="377"/>
    </row>
    <row r="50" spans="1:12" ht="18" customHeight="1">
      <c r="A50" s="155" t="s">
        <v>1263</v>
      </c>
      <c r="B50" s="497"/>
      <c r="C50" s="210"/>
      <c r="D50" s="210"/>
      <c r="E50" s="210"/>
      <c r="G50" s="534"/>
      <c r="H50" s="534"/>
      <c r="I50" s="534"/>
      <c r="J50" s="534"/>
      <c r="K50" s="534"/>
      <c r="L50" s="377"/>
    </row>
    <row r="51" spans="1:12" ht="18" customHeight="1">
      <c r="A51" s="155" t="s">
        <v>1264</v>
      </c>
      <c r="B51" s="497"/>
      <c r="C51" s="210"/>
      <c r="D51" s="210"/>
      <c r="E51" s="210"/>
      <c r="G51" s="534"/>
      <c r="H51" s="534"/>
      <c r="I51" s="534"/>
      <c r="J51" s="534"/>
      <c r="K51" s="534"/>
      <c r="L51" s="377"/>
    </row>
    <row r="52" spans="1:12" ht="18" customHeight="1">
      <c r="A52" s="155" t="s">
        <v>1293</v>
      </c>
      <c r="B52" s="497"/>
      <c r="C52" s="210"/>
      <c r="D52" s="210"/>
      <c r="E52" s="210"/>
      <c r="G52" s="534"/>
      <c r="H52" s="534"/>
      <c r="I52" s="534"/>
      <c r="J52" s="534"/>
      <c r="K52" s="534"/>
      <c r="L52" s="377"/>
    </row>
    <row r="53" spans="1:12" ht="18" customHeight="1">
      <c r="A53" s="155" t="s">
        <v>1294</v>
      </c>
      <c r="B53" s="497"/>
      <c r="C53" s="210"/>
      <c r="D53" s="210"/>
      <c r="E53" s="210"/>
      <c r="G53" s="534"/>
      <c r="H53" s="534"/>
      <c r="I53" s="534"/>
      <c r="J53" s="534"/>
      <c r="K53" s="534"/>
      <c r="L53" s="377"/>
    </row>
    <row r="54" spans="1:12" ht="18" customHeight="1">
      <c r="A54" s="155" t="s">
        <v>1295</v>
      </c>
      <c r="B54" s="497"/>
      <c r="C54" s="210"/>
      <c r="D54" s="210"/>
      <c r="E54" s="210"/>
      <c r="G54" s="534"/>
      <c r="H54" s="534"/>
      <c r="I54" s="534"/>
      <c r="J54" s="534"/>
      <c r="K54" s="534"/>
      <c r="L54" s="377"/>
    </row>
    <row r="55" spans="1:12" ht="18" customHeight="1"/>
    <row r="56" spans="1:12" ht="18" customHeight="1"/>
    <row r="57" spans="1:12" ht="18" customHeight="1"/>
    <row r="58" spans="1:12" ht="18" customHeight="1"/>
    <row r="59" spans="1:12" ht="18" customHeight="1"/>
    <row r="60" spans="1:12" ht="18" customHeight="1"/>
    <row r="61" spans="1:12" ht="5.25" customHeight="1"/>
    <row r="62" spans="1:12" ht="18" customHeight="1"/>
    <row r="63" spans="1:12" ht="18" customHeight="1"/>
    <row r="64" spans="1:12" ht="18" customHeight="1"/>
    <row r="65" ht="18" customHeight="1"/>
    <row r="66" ht="18" customHeight="1"/>
    <row r="67" ht="18" customHeight="1"/>
  </sheetData>
  <mergeCells count="11">
    <mergeCell ref="A41:A47"/>
    <mergeCell ref="A3:A5"/>
    <mergeCell ref="B3:B5"/>
    <mergeCell ref="L3:L5"/>
    <mergeCell ref="D4:J4"/>
    <mergeCell ref="K4:K5"/>
    <mergeCell ref="A6:A12"/>
    <mergeCell ref="A13:A19"/>
    <mergeCell ref="A20:A26"/>
    <mergeCell ref="A27:A33"/>
    <mergeCell ref="A34:A40"/>
  </mergeCells>
  <phoneticPr fontId="8"/>
  <printOptions horizontalCentered="1"/>
  <pageMargins left="0.98425196850393704" right="0.98425196850393704" top="1.1811023622047245" bottom="1.1811023622047245" header="0.51181102362204722" footer="0.51181102362204722"/>
  <pageSetup paperSize="9" scale="69"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FBE22-7E1A-4CE5-B881-D48F70B10DDA}">
  <dimension ref="A1:J38"/>
  <sheetViews>
    <sheetView view="pageBreakPreview" zoomScaleNormal="100" zoomScaleSheetLayoutView="100" workbookViewId="0"/>
  </sheetViews>
  <sheetFormatPr defaultRowHeight="18.75"/>
  <cols>
    <col min="1" max="10" width="7.875" style="536" customWidth="1"/>
    <col min="11" max="16384" width="9" style="536"/>
  </cols>
  <sheetData>
    <row r="1" spans="1:6" ht="24">
      <c r="A1" s="535" t="s">
        <v>1296</v>
      </c>
    </row>
    <row r="3" spans="1:6">
      <c r="A3" s="536" t="s">
        <v>1297</v>
      </c>
    </row>
    <row r="4" spans="1:6" ht="18.75" customHeight="1">
      <c r="A4" s="2272" t="s">
        <v>908</v>
      </c>
      <c r="B4" s="2272"/>
      <c r="C4" s="2272"/>
      <c r="D4" s="2272"/>
      <c r="E4" s="2272"/>
      <c r="F4" s="2272"/>
    </row>
    <row r="5" spans="1:6" ht="18.75" customHeight="1">
      <c r="A5" s="2273" t="s">
        <v>1298</v>
      </c>
      <c r="B5" s="2274" t="s">
        <v>1299</v>
      </c>
      <c r="C5" s="2274" t="s">
        <v>1300</v>
      </c>
      <c r="D5" s="2274"/>
      <c r="E5" s="2274" t="s">
        <v>1301</v>
      </c>
      <c r="F5" s="2274"/>
    </row>
    <row r="6" spans="1:6" ht="18.75" customHeight="1">
      <c r="A6" s="2273"/>
      <c r="B6" s="2274"/>
      <c r="C6" s="2274" t="s">
        <v>1302</v>
      </c>
      <c r="D6" s="2274" t="s">
        <v>1299</v>
      </c>
      <c r="E6" s="2274" t="s">
        <v>1302</v>
      </c>
      <c r="F6" s="2274" t="s">
        <v>1299</v>
      </c>
    </row>
    <row r="7" spans="1:6" ht="18.75" customHeight="1">
      <c r="A7" s="2273"/>
      <c r="B7" s="2274"/>
      <c r="C7" s="2274"/>
      <c r="D7" s="2274"/>
      <c r="E7" s="2274"/>
      <c r="F7" s="2274"/>
    </row>
    <row r="8" spans="1:6" s="538" customFormat="1">
      <c r="A8" s="537">
        <v>2144</v>
      </c>
      <c r="B8" s="537">
        <v>539269</v>
      </c>
      <c r="C8" s="537">
        <v>2087</v>
      </c>
      <c r="D8" s="537">
        <v>247272</v>
      </c>
      <c r="E8" s="537">
        <v>704</v>
      </c>
      <c r="F8" s="537">
        <v>291997</v>
      </c>
    </row>
    <row r="9" spans="1:6" s="538" customFormat="1"/>
    <row r="10" spans="1:6" s="538" customFormat="1">
      <c r="A10" s="2272" t="s">
        <v>1303</v>
      </c>
      <c r="B10" s="2272"/>
      <c r="C10" s="2272"/>
      <c r="D10" s="2272"/>
      <c r="E10" s="2272"/>
      <c r="F10" s="2272"/>
    </row>
    <row r="11" spans="1:6" s="538" customFormat="1">
      <c r="A11" s="2271" t="s">
        <v>1298</v>
      </c>
      <c r="B11" s="2260" t="s">
        <v>1299</v>
      </c>
      <c r="C11" s="2260" t="s">
        <v>1300</v>
      </c>
      <c r="D11" s="2260"/>
      <c r="E11" s="2260" t="s">
        <v>1301</v>
      </c>
      <c r="F11" s="2260"/>
    </row>
    <row r="12" spans="1:6" s="538" customFormat="1">
      <c r="A12" s="2271"/>
      <c r="B12" s="2260"/>
      <c r="C12" s="2260" t="s">
        <v>1302</v>
      </c>
      <c r="D12" s="2260" t="s">
        <v>1299</v>
      </c>
      <c r="E12" s="2260" t="s">
        <v>1302</v>
      </c>
      <c r="F12" s="2260" t="s">
        <v>1299</v>
      </c>
    </row>
    <row r="13" spans="1:6" s="538" customFormat="1">
      <c r="A13" s="2271"/>
      <c r="B13" s="2260"/>
      <c r="C13" s="2260"/>
      <c r="D13" s="2260"/>
      <c r="E13" s="2260"/>
      <c r="F13" s="2260"/>
    </row>
    <row r="14" spans="1:6" s="538" customFormat="1">
      <c r="A14" s="537">
        <v>1774</v>
      </c>
      <c r="B14" s="537">
        <v>355405</v>
      </c>
      <c r="C14" s="537">
        <v>1741</v>
      </c>
      <c r="D14" s="537">
        <v>143818</v>
      </c>
      <c r="E14" s="537">
        <v>495</v>
      </c>
      <c r="F14" s="537">
        <v>211587</v>
      </c>
    </row>
    <row r="15" spans="1:6" s="538" customFormat="1"/>
    <row r="16" spans="1:6" s="538" customFormat="1" ht="18.75" customHeight="1">
      <c r="A16" s="2270" t="s">
        <v>1304</v>
      </c>
      <c r="B16" s="2270"/>
      <c r="C16" s="2270"/>
      <c r="D16" s="2270"/>
      <c r="E16" s="2270"/>
      <c r="F16" s="2270"/>
    </row>
    <row r="17" spans="1:10" s="538" customFormat="1">
      <c r="A17" s="2271" t="s">
        <v>1298</v>
      </c>
      <c r="B17" s="2260" t="s">
        <v>1299</v>
      </c>
      <c r="C17" s="2260" t="s">
        <v>1300</v>
      </c>
      <c r="D17" s="2260"/>
      <c r="E17" s="2260" t="s">
        <v>1301</v>
      </c>
      <c r="F17" s="2260"/>
    </row>
    <row r="18" spans="1:10" s="538" customFormat="1">
      <c r="A18" s="2271"/>
      <c r="B18" s="2260"/>
      <c r="C18" s="2260" t="s">
        <v>1302</v>
      </c>
      <c r="D18" s="2260" t="s">
        <v>1299</v>
      </c>
      <c r="E18" s="2260" t="s">
        <v>1302</v>
      </c>
      <c r="F18" s="2260" t="s">
        <v>1299</v>
      </c>
    </row>
    <row r="19" spans="1:10" s="538" customFormat="1">
      <c r="A19" s="2271"/>
      <c r="B19" s="2260"/>
      <c r="C19" s="2260"/>
      <c r="D19" s="2260"/>
      <c r="E19" s="2260"/>
      <c r="F19" s="2260"/>
    </row>
    <row r="20" spans="1:10" s="538" customFormat="1">
      <c r="A20" s="537">
        <v>1424</v>
      </c>
      <c r="B20" s="537">
        <v>176280</v>
      </c>
      <c r="C20" s="537">
        <v>1344</v>
      </c>
      <c r="D20" s="537">
        <v>96745</v>
      </c>
      <c r="E20" s="537">
        <v>345</v>
      </c>
      <c r="F20" s="537">
        <v>79535</v>
      </c>
    </row>
    <row r="21" spans="1:10" s="538" customFormat="1"/>
    <row r="22" spans="1:10" s="538" customFormat="1">
      <c r="A22" s="2270" t="s">
        <v>1305</v>
      </c>
      <c r="B22" s="2261"/>
      <c r="C22" s="2261"/>
      <c r="D22" s="2261"/>
      <c r="E22" s="2261"/>
      <c r="F22" s="2261"/>
    </row>
    <row r="23" spans="1:10" s="538" customFormat="1">
      <c r="A23" s="2271" t="s">
        <v>1298</v>
      </c>
      <c r="B23" s="2260" t="s">
        <v>1299</v>
      </c>
      <c r="C23" s="2260" t="s">
        <v>1300</v>
      </c>
      <c r="D23" s="2260"/>
      <c r="E23" s="2260" t="s">
        <v>1301</v>
      </c>
      <c r="F23" s="2260"/>
    </row>
    <row r="24" spans="1:10" s="538" customFormat="1">
      <c r="A24" s="2271"/>
      <c r="B24" s="2260"/>
      <c r="C24" s="2260" t="s">
        <v>1302</v>
      </c>
      <c r="D24" s="2260" t="s">
        <v>1299</v>
      </c>
      <c r="E24" s="2260" t="s">
        <v>1302</v>
      </c>
      <c r="F24" s="2260" t="s">
        <v>1299</v>
      </c>
    </row>
    <row r="25" spans="1:10" s="538" customFormat="1">
      <c r="A25" s="2271"/>
      <c r="B25" s="2260"/>
      <c r="C25" s="2260"/>
      <c r="D25" s="2260"/>
      <c r="E25" s="2260"/>
      <c r="F25" s="2260"/>
    </row>
    <row r="26" spans="1:10" s="538" customFormat="1">
      <c r="A26" s="537">
        <v>186</v>
      </c>
      <c r="B26" s="537">
        <v>7584</v>
      </c>
      <c r="C26" s="537">
        <v>176</v>
      </c>
      <c r="D26" s="537">
        <v>6709</v>
      </c>
      <c r="E26" s="537">
        <v>17</v>
      </c>
      <c r="F26" s="537">
        <v>875</v>
      </c>
    </row>
    <row r="27" spans="1:10" s="538" customFormat="1"/>
    <row r="28" spans="1:10" s="538" customFormat="1" ht="18.75" customHeight="1">
      <c r="A28" s="2262" t="s">
        <v>1306</v>
      </c>
      <c r="B28" s="2263"/>
      <c r="C28" s="2263"/>
      <c r="D28" s="2263"/>
      <c r="E28" s="2263"/>
      <c r="F28" s="2263"/>
      <c r="G28" s="2263"/>
      <c r="H28" s="2263"/>
      <c r="I28" s="2263"/>
      <c r="J28" s="2264"/>
    </row>
    <row r="29" spans="1:10" s="538" customFormat="1">
      <c r="A29" s="2265" t="s">
        <v>908</v>
      </c>
      <c r="B29" s="2265"/>
      <c r="C29" s="2265" t="s">
        <v>1307</v>
      </c>
      <c r="D29" s="2265"/>
      <c r="E29" s="2265" t="s">
        <v>1308</v>
      </c>
      <c r="F29" s="2265"/>
      <c r="G29" s="2266" t="s">
        <v>1309</v>
      </c>
      <c r="H29" s="2267"/>
      <c r="I29" s="2268" t="s">
        <v>1310</v>
      </c>
      <c r="J29" s="2269"/>
    </row>
    <row r="30" spans="1:10" s="538" customFormat="1">
      <c r="A30" s="2260" t="s">
        <v>1302</v>
      </c>
      <c r="B30" s="2260" t="s">
        <v>1299</v>
      </c>
      <c r="C30" s="2260" t="s">
        <v>1302</v>
      </c>
      <c r="D30" s="2260" t="s">
        <v>1299</v>
      </c>
      <c r="E30" s="2260" t="s">
        <v>1302</v>
      </c>
      <c r="F30" s="2260" t="s">
        <v>1299</v>
      </c>
      <c r="G30" s="2260" t="s">
        <v>1302</v>
      </c>
      <c r="H30" s="2260" t="s">
        <v>1299</v>
      </c>
      <c r="I30" s="2260" t="s">
        <v>1302</v>
      </c>
      <c r="J30" s="2260" t="s">
        <v>1299</v>
      </c>
    </row>
    <row r="31" spans="1:10" s="538" customFormat="1">
      <c r="A31" s="2260"/>
      <c r="B31" s="2260"/>
      <c r="C31" s="2260"/>
      <c r="D31" s="2260"/>
      <c r="E31" s="2260"/>
      <c r="F31" s="2260"/>
      <c r="G31" s="2260"/>
      <c r="H31" s="2260"/>
      <c r="I31" s="2260"/>
      <c r="J31" s="2260"/>
    </row>
    <row r="32" spans="1:10" s="538" customFormat="1">
      <c r="A32" s="537">
        <v>1471</v>
      </c>
      <c r="B32" s="537">
        <v>298222</v>
      </c>
      <c r="C32" s="537">
        <v>1463</v>
      </c>
      <c r="D32" s="537">
        <v>277063</v>
      </c>
      <c r="E32" s="537">
        <v>9</v>
      </c>
      <c r="F32" s="537">
        <v>3091</v>
      </c>
      <c r="G32" s="537">
        <v>6</v>
      </c>
      <c r="H32" s="537">
        <v>2803</v>
      </c>
      <c r="I32" s="537">
        <v>43</v>
      </c>
      <c r="J32" s="537">
        <v>15265</v>
      </c>
    </row>
    <row r="33" spans="1:6" s="538" customFormat="1"/>
    <row r="34" spans="1:6" s="538" customFormat="1">
      <c r="A34" s="2261" t="s">
        <v>1311</v>
      </c>
      <c r="B34" s="2261"/>
    </row>
    <row r="35" spans="1:6" s="538" customFormat="1">
      <c r="A35" s="2261"/>
      <c r="B35" s="2261"/>
    </row>
    <row r="36" spans="1:6" s="538" customFormat="1">
      <c r="A36" s="2260" t="s">
        <v>1302</v>
      </c>
      <c r="B36" s="2260" t="s">
        <v>1299</v>
      </c>
      <c r="F36" s="539" t="s">
        <v>1312</v>
      </c>
    </row>
    <row r="37" spans="1:6" s="538" customFormat="1">
      <c r="A37" s="2260"/>
      <c r="B37" s="2260"/>
    </row>
    <row r="38" spans="1:6" s="538" customFormat="1">
      <c r="A38" s="537">
        <v>4</v>
      </c>
      <c r="B38" s="537">
        <v>536</v>
      </c>
    </row>
  </sheetData>
  <mergeCells count="55">
    <mergeCell ref="A4:F4"/>
    <mergeCell ref="A5:A7"/>
    <mergeCell ref="B5:B7"/>
    <mergeCell ref="C5:D5"/>
    <mergeCell ref="E5:F5"/>
    <mergeCell ref="C6:C7"/>
    <mergeCell ref="D6:D7"/>
    <mergeCell ref="E6:E7"/>
    <mergeCell ref="F6:F7"/>
    <mergeCell ref="A10:F10"/>
    <mergeCell ref="A11:A13"/>
    <mergeCell ref="B11:B13"/>
    <mergeCell ref="C11:D11"/>
    <mergeCell ref="E11:F11"/>
    <mergeCell ref="C12:C13"/>
    <mergeCell ref="D12:D13"/>
    <mergeCell ref="E12:E13"/>
    <mergeCell ref="F12:F13"/>
    <mergeCell ref="A16:F16"/>
    <mergeCell ref="A17:A19"/>
    <mergeCell ref="B17:B19"/>
    <mergeCell ref="C17:D17"/>
    <mergeCell ref="E17:F17"/>
    <mergeCell ref="C18:C19"/>
    <mergeCell ref="D18:D19"/>
    <mergeCell ref="E18:E19"/>
    <mergeCell ref="F18:F19"/>
    <mergeCell ref="A22:F22"/>
    <mergeCell ref="A23:A25"/>
    <mergeCell ref="B23:B25"/>
    <mergeCell ref="C23:D23"/>
    <mergeCell ref="E23:F23"/>
    <mergeCell ref="C24:C25"/>
    <mergeCell ref="D24:D25"/>
    <mergeCell ref="E24:E25"/>
    <mergeCell ref="F24:F25"/>
    <mergeCell ref="A28:J28"/>
    <mergeCell ref="A29:B29"/>
    <mergeCell ref="C29:D29"/>
    <mergeCell ref="E29:F29"/>
    <mergeCell ref="G29:H29"/>
    <mergeCell ref="I29:J29"/>
    <mergeCell ref="A36:A37"/>
    <mergeCell ref="B36:B37"/>
    <mergeCell ref="A30:A31"/>
    <mergeCell ref="B30:B31"/>
    <mergeCell ref="C30:C31"/>
    <mergeCell ref="G30:G31"/>
    <mergeCell ref="H30:H31"/>
    <mergeCell ref="I30:I31"/>
    <mergeCell ref="J30:J31"/>
    <mergeCell ref="A34:B35"/>
    <mergeCell ref="D30:D31"/>
    <mergeCell ref="E30:E31"/>
    <mergeCell ref="F30:F31"/>
  </mergeCells>
  <phoneticPr fontId="8"/>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01475-EFBB-4DB5-816F-9743CB8D8966}">
  <dimension ref="A1:W59"/>
  <sheetViews>
    <sheetView view="pageBreakPreview" zoomScale="85" zoomScaleNormal="80" zoomScaleSheetLayoutView="85" workbookViewId="0"/>
  </sheetViews>
  <sheetFormatPr defaultRowHeight="13.5"/>
  <cols>
    <col min="1" max="1" width="20.875" customWidth="1"/>
    <col min="2" max="11" width="9.625" customWidth="1"/>
    <col min="12" max="14" width="12.625" customWidth="1"/>
  </cols>
  <sheetData>
    <row r="1" spans="1:21" ht="36.950000000000003" customHeight="1">
      <c r="A1" s="540" t="s">
        <v>1313</v>
      </c>
      <c r="B1" s="541"/>
      <c r="C1" s="541"/>
      <c r="D1" s="541"/>
      <c r="E1" s="541"/>
    </row>
    <row r="2" spans="1:21" ht="17.25">
      <c r="A2" s="542"/>
    </row>
    <row r="3" spans="1:21" s="262" customFormat="1" ht="20.25" customHeight="1">
      <c r="A3" s="145"/>
      <c r="B3" s="543"/>
      <c r="C3" s="543"/>
      <c r="D3" s="543"/>
      <c r="E3" s="543"/>
      <c r="F3" s="543"/>
      <c r="G3" s="544"/>
      <c r="H3" s="543"/>
      <c r="I3" s="543"/>
      <c r="J3" s="543"/>
      <c r="K3" s="545" t="s">
        <v>1314</v>
      </c>
    </row>
    <row r="4" spans="1:21" s="262" customFormat="1" ht="20.100000000000001" customHeight="1">
      <c r="A4" s="546" t="s">
        <v>1285</v>
      </c>
      <c r="B4" s="2287" t="s">
        <v>1315</v>
      </c>
      <c r="C4" s="2284" t="s">
        <v>1316</v>
      </c>
      <c r="D4" s="2275" t="s">
        <v>1317</v>
      </c>
      <c r="E4" s="547">
        <v>30</v>
      </c>
      <c r="F4" s="548">
        <v>50</v>
      </c>
      <c r="G4" s="548">
        <v>100</v>
      </c>
      <c r="H4" s="548">
        <v>150</v>
      </c>
      <c r="I4" s="548">
        <v>200</v>
      </c>
      <c r="J4" s="548">
        <v>300</v>
      </c>
      <c r="K4" s="2280" t="s">
        <v>1318</v>
      </c>
      <c r="L4" s="145"/>
      <c r="M4" s="145"/>
    </row>
    <row r="5" spans="1:21" s="262" customFormat="1" ht="20.100000000000001" customHeight="1">
      <c r="A5" s="145"/>
      <c r="B5" s="2288"/>
      <c r="C5" s="2285"/>
      <c r="D5" s="2276"/>
      <c r="E5" s="549" t="s">
        <v>1319</v>
      </c>
      <c r="F5" s="549" t="s">
        <v>1319</v>
      </c>
      <c r="G5" s="549" t="s">
        <v>1319</v>
      </c>
      <c r="H5" s="549" t="s">
        <v>1319</v>
      </c>
      <c r="I5" s="549" t="s">
        <v>1319</v>
      </c>
      <c r="J5" s="549" t="s">
        <v>1319</v>
      </c>
      <c r="K5" s="2281"/>
      <c r="L5" s="145"/>
      <c r="M5" s="145"/>
    </row>
    <row r="6" spans="1:21" s="262" customFormat="1" ht="20.100000000000001" customHeight="1">
      <c r="A6" s="543" t="s">
        <v>1320</v>
      </c>
      <c r="B6" s="2289"/>
      <c r="C6" s="2286"/>
      <c r="D6" s="2277"/>
      <c r="E6" s="550" t="s">
        <v>1321</v>
      </c>
      <c r="F6" s="550" t="s">
        <v>1322</v>
      </c>
      <c r="G6" s="550" t="s">
        <v>1323</v>
      </c>
      <c r="H6" s="550" t="s">
        <v>1324</v>
      </c>
      <c r="I6" s="550" t="s">
        <v>1325</v>
      </c>
      <c r="J6" s="550" t="s">
        <v>1326</v>
      </c>
      <c r="K6" s="2282"/>
      <c r="L6" s="145"/>
      <c r="M6" s="145"/>
    </row>
    <row r="7" spans="1:21" s="262" customFormat="1" ht="24" customHeight="1">
      <c r="A7" s="144" t="s">
        <v>1327</v>
      </c>
      <c r="B7" s="551">
        <v>10084</v>
      </c>
      <c r="C7" s="552" t="s">
        <v>946</v>
      </c>
      <c r="D7" s="552">
        <v>1204</v>
      </c>
      <c r="E7" s="552">
        <v>1273</v>
      </c>
      <c r="F7" s="553">
        <v>2912</v>
      </c>
      <c r="G7" s="552">
        <v>2449</v>
      </c>
      <c r="H7" s="552">
        <v>1350</v>
      </c>
      <c r="I7" s="552">
        <v>737</v>
      </c>
      <c r="J7" s="552">
        <v>113</v>
      </c>
      <c r="K7" s="552">
        <v>20</v>
      </c>
      <c r="L7" s="146"/>
      <c r="M7" s="145"/>
    </row>
    <row r="8" spans="1:21" s="262" customFormat="1" ht="24" customHeight="1">
      <c r="A8" s="144" t="s">
        <v>1328</v>
      </c>
      <c r="B8" s="551">
        <v>9444</v>
      </c>
      <c r="C8" s="552" t="s">
        <v>946</v>
      </c>
      <c r="D8" s="552">
        <v>1231</v>
      </c>
      <c r="E8" s="552">
        <v>1237</v>
      </c>
      <c r="F8" s="552">
        <v>2777</v>
      </c>
      <c r="G8" s="552">
        <v>2080</v>
      </c>
      <c r="H8" s="552">
        <v>1167</v>
      </c>
      <c r="I8" s="552">
        <v>710</v>
      </c>
      <c r="J8" s="552">
        <v>191</v>
      </c>
      <c r="K8" s="552">
        <v>54</v>
      </c>
      <c r="L8" s="146"/>
      <c r="M8" s="145"/>
    </row>
    <row r="9" spans="1:21" s="262" customFormat="1" ht="24" customHeight="1">
      <c r="A9" s="144" t="s">
        <v>1329</v>
      </c>
      <c r="B9" s="551">
        <v>8762</v>
      </c>
      <c r="C9" s="552" t="s">
        <v>946</v>
      </c>
      <c r="D9" s="552">
        <v>1256</v>
      </c>
      <c r="E9" s="552">
        <v>1155</v>
      </c>
      <c r="F9" s="552">
        <v>2573</v>
      </c>
      <c r="G9" s="552">
        <v>1881</v>
      </c>
      <c r="H9" s="552">
        <v>965</v>
      </c>
      <c r="I9" s="552">
        <v>640</v>
      </c>
      <c r="J9" s="552">
        <v>207</v>
      </c>
      <c r="K9" s="552">
        <v>81</v>
      </c>
      <c r="L9" s="146"/>
      <c r="M9" s="145"/>
    </row>
    <row r="10" spans="1:21" s="262" customFormat="1" ht="24" customHeight="1">
      <c r="A10" s="144" t="s">
        <v>1330</v>
      </c>
      <c r="B10" s="551">
        <v>7912</v>
      </c>
      <c r="C10" s="552" t="s">
        <v>946</v>
      </c>
      <c r="D10" s="552">
        <v>1338</v>
      </c>
      <c r="E10" s="552">
        <v>1134</v>
      </c>
      <c r="F10" s="552">
        <v>2426</v>
      </c>
      <c r="G10" s="552">
        <v>1496</v>
      </c>
      <c r="H10" s="552">
        <v>734</v>
      </c>
      <c r="I10" s="552">
        <v>478</v>
      </c>
      <c r="J10" s="552">
        <v>199</v>
      </c>
      <c r="K10" s="552">
        <v>107</v>
      </c>
      <c r="L10" s="554"/>
      <c r="M10" s="555"/>
    </row>
    <row r="11" spans="1:21" s="262" customFormat="1" ht="24" customHeight="1">
      <c r="A11" s="144" t="s">
        <v>1331</v>
      </c>
      <c r="B11" s="556">
        <v>5121</v>
      </c>
      <c r="C11" s="553" t="s">
        <v>946</v>
      </c>
      <c r="D11" s="553">
        <v>8</v>
      </c>
      <c r="E11" s="553">
        <v>906</v>
      </c>
      <c r="F11" s="553">
        <v>1810</v>
      </c>
      <c r="G11" s="553">
        <v>1127</v>
      </c>
      <c r="H11" s="553">
        <v>555</v>
      </c>
      <c r="I11" s="553">
        <v>411</v>
      </c>
      <c r="J11" s="553">
        <v>181</v>
      </c>
      <c r="K11" s="553">
        <v>123</v>
      </c>
      <c r="L11" s="146"/>
      <c r="M11" s="145"/>
    </row>
    <row r="12" spans="1:21" s="262" customFormat="1" ht="24" customHeight="1">
      <c r="A12" s="144" t="s">
        <v>1332</v>
      </c>
      <c r="B12" s="556">
        <v>3878</v>
      </c>
      <c r="C12" s="553">
        <v>2</v>
      </c>
      <c r="D12" s="553">
        <v>5</v>
      </c>
      <c r="E12" s="553">
        <v>576</v>
      </c>
      <c r="F12" s="553">
        <v>1328</v>
      </c>
      <c r="G12" s="553">
        <v>863</v>
      </c>
      <c r="H12" s="553">
        <v>420</v>
      </c>
      <c r="I12" s="553">
        <v>349</v>
      </c>
      <c r="J12" s="553">
        <v>187</v>
      </c>
      <c r="K12" s="553">
        <v>148</v>
      </c>
      <c r="L12" s="146"/>
      <c r="M12" s="145"/>
      <c r="N12" s="145"/>
      <c r="O12" s="145"/>
      <c r="P12" s="145"/>
      <c r="Q12" s="145"/>
      <c r="R12" s="145"/>
      <c r="S12" s="145"/>
      <c r="T12" s="145"/>
      <c r="U12" s="145"/>
    </row>
    <row r="13" spans="1:21" s="262" customFormat="1" ht="24" customHeight="1">
      <c r="A13" s="557" t="s">
        <v>1333</v>
      </c>
      <c r="B13" s="558">
        <v>2986</v>
      </c>
      <c r="C13" s="559">
        <v>5</v>
      </c>
      <c r="D13" s="559">
        <v>8</v>
      </c>
      <c r="E13" s="559">
        <v>513</v>
      </c>
      <c r="F13" s="559">
        <v>1012</v>
      </c>
      <c r="G13" s="559">
        <v>606</v>
      </c>
      <c r="H13" s="559">
        <v>288</v>
      </c>
      <c r="I13" s="559">
        <v>238</v>
      </c>
      <c r="J13" s="559">
        <v>148</v>
      </c>
      <c r="K13" s="559">
        <v>168</v>
      </c>
      <c r="L13" s="146"/>
      <c r="M13" s="145"/>
      <c r="N13" s="145"/>
      <c r="O13" s="145"/>
      <c r="P13" s="145"/>
      <c r="Q13" s="145"/>
      <c r="R13" s="145"/>
      <c r="S13" s="145"/>
      <c r="T13" s="145"/>
      <c r="U13" s="145"/>
    </row>
    <row r="14" spans="1:21" s="262" customFormat="1" ht="24" customHeight="1">
      <c r="A14" s="560"/>
      <c r="B14" s="560" t="s">
        <v>1334</v>
      </c>
      <c r="K14" s="561" t="s">
        <v>1335</v>
      </c>
      <c r="L14" s="145"/>
    </row>
    <row r="15" spans="1:21" s="262" customFormat="1" ht="18" customHeight="1">
      <c r="A15" s="562"/>
      <c r="B15" s="563"/>
      <c r="C15" s="563"/>
      <c r="D15" s="563"/>
      <c r="E15" s="563"/>
      <c r="F15" s="563"/>
      <c r="G15" s="563"/>
      <c r="H15" s="564"/>
      <c r="I15" s="564"/>
      <c r="J15" s="564"/>
      <c r="L15" s="564"/>
    </row>
    <row r="16" spans="1:21" ht="18" customHeight="1">
      <c r="A16" s="565"/>
      <c r="B16" s="566"/>
      <c r="C16" s="566"/>
      <c r="D16" s="566"/>
      <c r="E16" s="566"/>
      <c r="L16" s="566"/>
    </row>
    <row r="17" spans="1:23" s="212" customFormat="1" ht="18" customHeight="1">
      <c r="A17" s="567"/>
      <c r="B17" s="567"/>
      <c r="C17" s="567"/>
      <c r="D17" s="567"/>
      <c r="E17" s="567"/>
      <c r="F17" s="567"/>
      <c r="G17" s="567"/>
      <c r="H17" s="568"/>
      <c r="I17" s="568"/>
      <c r="J17" s="568"/>
      <c r="K17" s="568"/>
      <c r="N17" s="2287" t="s">
        <v>1315</v>
      </c>
      <c r="O17" s="2284" t="s">
        <v>1316</v>
      </c>
      <c r="P17" s="2275" t="s">
        <v>1317</v>
      </c>
      <c r="Q17" s="547">
        <v>30</v>
      </c>
      <c r="R17" s="548">
        <v>50</v>
      </c>
      <c r="S17" s="548">
        <v>100</v>
      </c>
      <c r="T17" s="548">
        <v>150</v>
      </c>
      <c r="U17" s="548">
        <v>200</v>
      </c>
      <c r="V17" s="2237" t="s">
        <v>1336</v>
      </c>
      <c r="W17" s="2280"/>
    </row>
    <row r="18" spans="1:23" ht="18" customHeight="1">
      <c r="A18" s="567"/>
      <c r="B18" s="567"/>
      <c r="C18" s="567"/>
      <c r="D18" s="567"/>
      <c r="E18" s="567"/>
      <c r="F18" s="567"/>
      <c r="G18" s="567"/>
      <c r="H18" s="568"/>
      <c r="I18" s="568"/>
      <c r="J18" s="568"/>
      <c r="K18" s="568"/>
      <c r="N18" s="2288"/>
      <c r="O18" s="2285"/>
      <c r="P18" s="2276"/>
      <c r="Q18" s="549" t="s">
        <v>1319</v>
      </c>
      <c r="R18" s="549" t="s">
        <v>1319</v>
      </c>
      <c r="S18" s="549" t="s">
        <v>1319</v>
      </c>
      <c r="T18" s="549" t="s">
        <v>1319</v>
      </c>
      <c r="U18" s="549" t="s">
        <v>1319</v>
      </c>
      <c r="V18" s="2278"/>
      <c r="W18" s="2281"/>
    </row>
    <row r="19" spans="1:23" ht="17.25">
      <c r="H19" s="569"/>
      <c r="I19" s="569"/>
      <c r="J19" s="569"/>
      <c r="K19" s="569"/>
      <c r="N19" s="2289"/>
      <c r="O19" s="2286"/>
      <c r="P19" s="2277"/>
      <c r="Q19" s="550" t="s">
        <v>1321</v>
      </c>
      <c r="R19" s="550" t="s">
        <v>1322</v>
      </c>
      <c r="S19" s="550" t="s">
        <v>1323</v>
      </c>
      <c r="T19" s="550" t="s">
        <v>1324</v>
      </c>
      <c r="U19" s="550" t="s">
        <v>1325</v>
      </c>
      <c r="V19" s="2279"/>
      <c r="W19" s="2282"/>
    </row>
    <row r="20" spans="1:23" ht="17.25">
      <c r="H20" s="570"/>
      <c r="I20" s="570"/>
      <c r="J20" s="570"/>
      <c r="K20" s="569"/>
      <c r="M20" s="438" t="s">
        <v>1337</v>
      </c>
      <c r="N20" s="571">
        <f t="shared" ref="N20:T20" si="0">B13/$B$13*100</f>
        <v>100</v>
      </c>
      <c r="O20" s="572">
        <f>C13/$B$13*100</f>
        <v>0.16744809109176156</v>
      </c>
      <c r="P20" s="572">
        <f t="shared" si="0"/>
        <v>0.26791694574681846</v>
      </c>
      <c r="Q20" s="572">
        <f t="shared" si="0"/>
        <v>17.180174146014735</v>
      </c>
      <c r="R20" s="572">
        <f t="shared" si="0"/>
        <v>33.891493636972534</v>
      </c>
      <c r="S20" s="572">
        <f t="shared" si="0"/>
        <v>20.294708640321502</v>
      </c>
      <c r="T20" s="572">
        <f t="shared" si="0"/>
        <v>9.6450100468854654</v>
      </c>
      <c r="U20" s="572">
        <f>I13/$B$13*100</f>
        <v>7.9705291359678494</v>
      </c>
      <c r="V20" s="572">
        <f>(J13+K13)/$B$13*100</f>
        <v>10.582719356999331</v>
      </c>
      <c r="W20" s="572"/>
    </row>
    <row r="21" spans="1:23" s="568" customFormat="1">
      <c r="H21" s="569"/>
      <c r="I21" s="569"/>
      <c r="J21" s="569"/>
      <c r="K21" s="569"/>
    </row>
    <row r="22" spans="1:23" s="568" customFormat="1">
      <c r="H22"/>
      <c r="I22"/>
      <c r="J22"/>
      <c r="K22"/>
    </row>
    <row r="23" spans="1:23" s="568" customFormat="1">
      <c r="H23"/>
      <c r="I23"/>
      <c r="J23"/>
      <c r="K23"/>
    </row>
    <row r="24" spans="1:23" s="568" customFormat="1">
      <c r="H24"/>
      <c r="I24"/>
      <c r="J24"/>
      <c r="K24"/>
    </row>
    <row r="38" ht="95.25" customHeight="1"/>
    <row r="51" spans="1:11" s="161" customFormat="1" ht="14.25">
      <c r="H51" s="573"/>
      <c r="I51" s="573"/>
      <c r="J51" s="573"/>
      <c r="K51" s="573"/>
    </row>
    <row r="52" spans="1:11" s="262" customFormat="1" ht="18" customHeight="1"/>
    <row r="53" spans="1:11" s="262" customFormat="1" ht="18" customHeight="1">
      <c r="A53" s="2283" t="s">
        <v>1338</v>
      </c>
      <c r="B53" s="2283"/>
      <c r="C53" s="2283"/>
      <c r="D53" s="2283"/>
      <c r="E53" s="2283"/>
      <c r="F53" s="2283"/>
      <c r="G53" s="2283"/>
      <c r="H53" s="2283"/>
      <c r="I53" s="2283"/>
      <c r="J53" s="2283"/>
      <c r="K53" s="2283"/>
    </row>
    <row r="54" spans="1:11" s="262" customFormat="1" ht="18" customHeight="1">
      <c r="A54" s="262" t="s">
        <v>1339</v>
      </c>
    </row>
    <row r="55" spans="1:11" s="262" customFormat="1" ht="18" customHeight="1">
      <c r="A55" s="262" t="s">
        <v>1340</v>
      </c>
    </row>
    <row r="56" spans="1:11" ht="18" customHeight="1">
      <c r="A56" s="2205" t="s">
        <v>1341</v>
      </c>
      <c r="B56" s="2205"/>
      <c r="C56" s="2205"/>
      <c r="D56" s="2205"/>
      <c r="E56" s="2205"/>
      <c r="F56" s="2205"/>
      <c r="G56" s="2205"/>
      <c r="H56" s="2205"/>
      <c r="I56" s="2205"/>
      <c r="J56" s="2205"/>
      <c r="K56" s="2205"/>
    </row>
    <row r="57" spans="1:11" ht="18" customHeight="1">
      <c r="A57" s="2205" t="s">
        <v>1342</v>
      </c>
      <c r="B57" s="2205"/>
      <c r="C57" s="2205"/>
      <c r="D57" s="2205"/>
      <c r="E57" s="2205"/>
      <c r="F57" s="2205"/>
      <c r="G57" s="2205"/>
      <c r="H57" s="2205"/>
      <c r="I57" s="2205"/>
      <c r="J57" s="2205"/>
      <c r="K57" s="2205"/>
    </row>
    <row r="58" spans="1:11" ht="18" customHeight="1"/>
    <row r="59" spans="1:11" ht="18" customHeight="1"/>
  </sheetData>
  <mergeCells count="12">
    <mergeCell ref="A57:K57"/>
    <mergeCell ref="O17:O19"/>
    <mergeCell ref="N17:N19"/>
    <mergeCell ref="B4:B6"/>
    <mergeCell ref="C4:C6"/>
    <mergeCell ref="D4:D6"/>
    <mergeCell ref="K4:K6"/>
    <mergeCell ref="P17:P19"/>
    <mergeCell ref="V17:V19"/>
    <mergeCell ref="W17:W19"/>
    <mergeCell ref="A53:K53"/>
    <mergeCell ref="A56:K56"/>
  </mergeCells>
  <phoneticPr fontId="8"/>
  <printOptions horizontalCentered="1"/>
  <pageMargins left="0.98425196850393704" right="0.98425196850393704" top="1.1811023622047245" bottom="1.1811023622047245" header="0.51181102362204722" footer="0.51181102362204722"/>
  <pageSetup paperSize="9" scale="70" orientation="portrait" r:id="rId1"/>
  <headerFooter alignWithMargins="0"/>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5E7D-CCA1-4F4A-9200-71F331870428}">
  <sheetPr>
    <pageSetUpPr fitToPage="1"/>
  </sheetPr>
  <dimension ref="A1:E58"/>
  <sheetViews>
    <sheetView view="pageBreakPreview" zoomScaleNormal="100" zoomScaleSheetLayoutView="100" workbookViewId="0">
      <selection activeCell="E61" sqref="E61"/>
    </sheetView>
  </sheetViews>
  <sheetFormatPr defaultRowHeight="13.5"/>
  <cols>
    <col min="1" max="1" width="13.75" style="85" customWidth="1"/>
    <col min="2" max="2" width="40.375" style="85" customWidth="1"/>
    <col min="3" max="3" width="18.625" style="85" customWidth="1"/>
    <col min="4" max="4" width="8.875" style="85" customWidth="1"/>
    <col min="5" max="5" width="23.375" style="85" customWidth="1"/>
  </cols>
  <sheetData>
    <row r="1" spans="1:5" ht="21.75" customHeight="1">
      <c r="A1" s="84" t="s">
        <v>80</v>
      </c>
    </row>
    <row r="3" spans="1:5" ht="22.5" customHeight="1">
      <c r="A3" s="86" t="s">
        <v>81</v>
      </c>
      <c r="B3" s="87" t="s">
        <v>82</v>
      </c>
      <c r="C3" s="88" t="s">
        <v>83</v>
      </c>
      <c r="D3" s="89" t="s">
        <v>84</v>
      </c>
      <c r="E3" s="86" t="s">
        <v>85</v>
      </c>
    </row>
    <row r="4" spans="1:5" ht="16.5" customHeight="1">
      <c r="A4" s="90" t="s">
        <v>86</v>
      </c>
      <c r="B4" s="91" t="s">
        <v>87</v>
      </c>
      <c r="C4" s="92" t="s">
        <v>88</v>
      </c>
      <c r="D4" s="92">
        <v>4</v>
      </c>
      <c r="E4" s="93" t="s">
        <v>2344</v>
      </c>
    </row>
    <row r="5" spans="1:5" ht="16.5" customHeight="1">
      <c r="A5" s="90"/>
      <c r="B5" s="94" t="s">
        <v>89</v>
      </c>
      <c r="C5" s="95" t="s">
        <v>90</v>
      </c>
      <c r="D5" s="95">
        <v>1</v>
      </c>
      <c r="E5" s="96" t="s">
        <v>101</v>
      </c>
    </row>
    <row r="6" spans="1:5" ht="16.5" customHeight="1">
      <c r="A6" s="90"/>
      <c r="B6" s="94" t="s">
        <v>92</v>
      </c>
      <c r="C6" s="97" t="s">
        <v>2345</v>
      </c>
      <c r="D6" s="95">
        <v>2</v>
      </c>
      <c r="E6" s="96" t="s">
        <v>2344</v>
      </c>
    </row>
    <row r="7" spans="1:5" ht="16.5" customHeight="1">
      <c r="A7" s="90"/>
      <c r="B7" s="94" t="s">
        <v>93</v>
      </c>
      <c r="C7" s="95" t="s">
        <v>2346</v>
      </c>
      <c r="D7" s="95">
        <v>44</v>
      </c>
      <c r="E7" s="96" t="s">
        <v>94</v>
      </c>
    </row>
    <row r="8" spans="1:5" ht="16.5" customHeight="1">
      <c r="A8" s="90"/>
      <c r="B8" s="94" t="s">
        <v>95</v>
      </c>
      <c r="C8" s="95" t="s">
        <v>2347</v>
      </c>
      <c r="D8" s="95">
        <v>10</v>
      </c>
      <c r="E8" s="96" t="s">
        <v>2348</v>
      </c>
    </row>
    <row r="9" spans="1:5" ht="16.5" customHeight="1">
      <c r="A9" s="90"/>
      <c r="B9" s="94" t="s">
        <v>96</v>
      </c>
      <c r="C9" s="98" t="s">
        <v>2349</v>
      </c>
      <c r="D9" s="95">
        <v>1</v>
      </c>
      <c r="E9" s="96" t="s">
        <v>2348</v>
      </c>
    </row>
    <row r="10" spans="1:5" ht="16.5" customHeight="1">
      <c r="A10" s="90"/>
      <c r="B10" s="94" t="s">
        <v>97</v>
      </c>
      <c r="C10" s="98" t="s">
        <v>2350</v>
      </c>
      <c r="D10" s="95">
        <v>1</v>
      </c>
      <c r="E10" s="96" t="s">
        <v>2348</v>
      </c>
    </row>
    <row r="11" spans="1:5" ht="16.5" customHeight="1">
      <c r="A11" s="90"/>
      <c r="B11" s="94" t="s">
        <v>98</v>
      </c>
      <c r="C11" s="98" t="s">
        <v>2351</v>
      </c>
      <c r="D11" s="95">
        <v>44</v>
      </c>
      <c r="E11" s="96" t="s">
        <v>2348</v>
      </c>
    </row>
    <row r="12" spans="1:5" ht="16.5" customHeight="1">
      <c r="A12" s="90"/>
      <c r="B12" s="94" t="s">
        <v>99</v>
      </c>
      <c r="C12" s="99" t="s">
        <v>100</v>
      </c>
      <c r="D12" s="95">
        <v>1</v>
      </c>
      <c r="E12" s="96" t="s">
        <v>101</v>
      </c>
    </row>
    <row r="13" spans="1:5" ht="16.5" customHeight="1">
      <c r="A13" s="90"/>
      <c r="B13" s="94" t="s">
        <v>102</v>
      </c>
      <c r="C13" s="99" t="s">
        <v>103</v>
      </c>
      <c r="D13" s="95">
        <v>43</v>
      </c>
      <c r="E13" s="96" t="s">
        <v>101</v>
      </c>
    </row>
    <row r="14" spans="1:5" ht="16.5" customHeight="1">
      <c r="A14" s="90"/>
      <c r="B14" s="94" t="s">
        <v>104</v>
      </c>
      <c r="C14" s="95" t="s">
        <v>2352</v>
      </c>
      <c r="D14" s="95">
        <v>32</v>
      </c>
      <c r="E14" s="96" t="s">
        <v>2353</v>
      </c>
    </row>
    <row r="15" spans="1:5" ht="16.5" customHeight="1">
      <c r="A15" s="90"/>
      <c r="B15" s="94" t="s">
        <v>105</v>
      </c>
      <c r="C15" s="95" t="s">
        <v>2354</v>
      </c>
      <c r="D15" s="95">
        <v>1</v>
      </c>
      <c r="E15" s="96" t="s">
        <v>2353</v>
      </c>
    </row>
    <row r="16" spans="1:5" ht="16.5" customHeight="1">
      <c r="A16" s="100"/>
      <c r="B16" s="101" t="s">
        <v>107</v>
      </c>
      <c r="C16" s="102" t="s">
        <v>2355</v>
      </c>
      <c r="D16" s="102">
        <v>9</v>
      </c>
      <c r="E16" s="103" t="s">
        <v>2356</v>
      </c>
    </row>
    <row r="17" spans="1:5" ht="16.5" customHeight="1">
      <c r="A17" s="104" t="s">
        <v>108</v>
      </c>
      <c r="B17" s="91" t="s">
        <v>109</v>
      </c>
      <c r="C17" s="105" t="s">
        <v>2357</v>
      </c>
      <c r="D17" s="92">
        <v>1</v>
      </c>
      <c r="E17" s="93" t="s">
        <v>1874</v>
      </c>
    </row>
    <row r="18" spans="1:5" ht="16.5" customHeight="1">
      <c r="A18" s="90"/>
      <c r="B18" s="106" t="s">
        <v>110</v>
      </c>
      <c r="C18" s="107" t="s">
        <v>2358</v>
      </c>
      <c r="D18" s="95">
        <v>10</v>
      </c>
      <c r="E18" s="96" t="s">
        <v>101</v>
      </c>
    </row>
    <row r="19" spans="1:5" ht="16.5" customHeight="1">
      <c r="A19" s="90"/>
      <c r="B19" s="94" t="s">
        <v>111</v>
      </c>
      <c r="C19" s="108" t="s">
        <v>112</v>
      </c>
      <c r="D19" s="95">
        <v>2</v>
      </c>
      <c r="E19" s="96" t="s">
        <v>113</v>
      </c>
    </row>
    <row r="20" spans="1:5" ht="16.5" customHeight="1">
      <c r="A20" s="90"/>
      <c r="B20" s="94" t="s">
        <v>114</v>
      </c>
      <c r="C20" s="109" t="s">
        <v>115</v>
      </c>
      <c r="D20" s="95">
        <v>2</v>
      </c>
      <c r="E20" s="96" t="s">
        <v>116</v>
      </c>
    </row>
    <row r="21" spans="1:5" ht="16.5" customHeight="1">
      <c r="A21" s="90"/>
      <c r="B21" s="94" t="s">
        <v>117</v>
      </c>
      <c r="C21" s="99" t="s">
        <v>118</v>
      </c>
      <c r="D21" s="95">
        <v>36</v>
      </c>
      <c r="E21" s="96" t="s">
        <v>106</v>
      </c>
    </row>
    <row r="22" spans="1:5" ht="16.5" customHeight="1">
      <c r="A22" s="90"/>
      <c r="B22" s="94" t="s">
        <v>119</v>
      </c>
      <c r="C22" s="99" t="s">
        <v>120</v>
      </c>
      <c r="D22" s="95">
        <v>43</v>
      </c>
      <c r="E22" s="96" t="s">
        <v>106</v>
      </c>
    </row>
    <row r="23" spans="1:5" ht="16.5" customHeight="1">
      <c r="A23" s="90"/>
      <c r="B23" s="94" t="s">
        <v>121</v>
      </c>
      <c r="C23" s="99" t="s">
        <v>122</v>
      </c>
      <c r="D23" s="95">
        <v>2</v>
      </c>
      <c r="E23" s="96" t="s">
        <v>106</v>
      </c>
    </row>
    <row r="24" spans="1:5" ht="16.5" customHeight="1">
      <c r="A24" s="90"/>
      <c r="B24" s="94" t="s">
        <v>123</v>
      </c>
      <c r="C24" s="99" t="s">
        <v>124</v>
      </c>
      <c r="D24" s="95">
        <v>13</v>
      </c>
      <c r="E24" s="96" t="s">
        <v>125</v>
      </c>
    </row>
    <row r="25" spans="1:5" ht="16.5" customHeight="1">
      <c r="A25" s="90"/>
      <c r="B25" s="94" t="s">
        <v>126</v>
      </c>
      <c r="C25" s="110" t="s">
        <v>2359</v>
      </c>
      <c r="D25" s="95">
        <v>3</v>
      </c>
      <c r="E25" s="96" t="s">
        <v>2360</v>
      </c>
    </row>
    <row r="26" spans="1:5" ht="16.5" customHeight="1">
      <c r="A26" s="90"/>
      <c r="B26" s="94" t="s">
        <v>127</v>
      </c>
      <c r="C26" s="110" t="s">
        <v>2361</v>
      </c>
      <c r="D26" s="95">
        <v>34</v>
      </c>
      <c r="E26" s="96" t="s">
        <v>1674</v>
      </c>
    </row>
    <row r="27" spans="1:5" ht="16.5" customHeight="1">
      <c r="A27" s="90"/>
      <c r="B27" s="94" t="s">
        <v>129</v>
      </c>
      <c r="C27" s="109" t="s">
        <v>2362</v>
      </c>
      <c r="D27" s="95">
        <v>1</v>
      </c>
      <c r="E27" s="96" t="s">
        <v>2363</v>
      </c>
    </row>
    <row r="28" spans="1:5" ht="16.5" customHeight="1">
      <c r="A28" s="90"/>
      <c r="B28" s="94" t="s">
        <v>130</v>
      </c>
      <c r="C28" s="109" t="s">
        <v>2364</v>
      </c>
      <c r="D28" s="95">
        <v>7</v>
      </c>
      <c r="E28" s="96" t="s">
        <v>2363</v>
      </c>
    </row>
    <row r="29" spans="1:5" ht="16.5" customHeight="1">
      <c r="A29" s="100"/>
      <c r="B29" s="101" t="s">
        <v>131</v>
      </c>
      <c r="C29" s="111" t="s">
        <v>2365</v>
      </c>
      <c r="D29" s="102">
        <v>36</v>
      </c>
      <c r="E29" s="103" t="s">
        <v>1674</v>
      </c>
    </row>
    <row r="30" spans="1:5" s="85" customFormat="1" ht="16.5" customHeight="1">
      <c r="A30" s="112" t="s">
        <v>132</v>
      </c>
      <c r="B30" s="91" t="s">
        <v>133</v>
      </c>
      <c r="C30" s="113" t="s">
        <v>2366</v>
      </c>
      <c r="D30" s="92">
        <v>19</v>
      </c>
      <c r="E30" s="93" t="s">
        <v>2367</v>
      </c>
    </row>
    <row r="31" spans="1:5" ht="16.5" customHeight="1">
      <c r="A31" s="114"/>
      <c r="B31" s="94" t="s">
        <v>134</v>
      </c>
      <c r="C31" s="109" t="s">
        <v>2368</v>
      </c>
      <c r="D31" s="95">
        <v>3</v>
      </c>
      <c r="E31" s="96" t="s">
        <v>2367</v>
      </c>
    </row>
    <row r="32" spans="1:5" ht="16.5" customHeight="1">
      <c r="A32" s="114"/>
      <c r="B32" s="94" t="s">
        <v>135</v>
      </c>
      <c r="C32" s="109" t="s">
        <v>2369</v>
      </c>
      <c r="D32" s="95">
        <v>5</v>
      </c>
      <c r="E32" s="96" t="s">
        <v>2367</v>
      </c>
    </row>
    <row r="33" spans="1:5" ht="16.5" customHeight="1">
      <c r="A33" s="115"/>
      <c r="B33" s="101" t="s">
        <v>136</v>
      </c>
      <c r="C33" s="111" t="s">
        <v>2370</v>
      </c>
      <c r="D33" s="102">
        <v>40</v>
      </c>
      <c r="E33" s="103" t="s">
        <v>155</v>
      </c>
    </row>
    <row r="34" spans="1:5" s="85" customFormat="1" ht="16.5" customHeight="1">
      <c r="A34" s="112" t="s">
        <v>137</v>
      </c>
      <c r="B34" s="91" t="s">
        <v>138</v>
      </c>
      <c r="C34" s="116" t="s">
        <v>139</v>
      </c>
      <c r="D34" s="92">
        <v>42</v>
      </c>
      <c r="E34" s="93" t="s">
        <v>140</v>
      </c>
    </row>
    <row r="35" spans="1:5" s="85" customFormat="1" ht="16.5" customHeight="1">
      <c r="A35" s="114"/>
      <c r="B35" s="117" t="s">
        <v>141</v>
      </c>
      <c r="C35" s="118" t="s">
        <v>142</v>
      </c>
      <c r="D35" s="119">
        <v>26</v>
      </c>
      <c r="E35" s="120" t="s">
        <v>143</v>
      </c>
    </row>
    <row r="36" spans="1:5" ht="16.5" customHeight="1">
      <c r="A36" s="114"/>
      <c r="B36" s="94" t="s">
        <v>144</v>
      </c>
      <c r="C36" s="99" t="s">
        <v>2371</v>
      </c>
      <c r="D36" s="95">
        <v>13</v>
      </c>
      <c r="E36" s="96" t="s">
        <v>2372</v>
      </c>
    </row>
    <row r="37" spans="1:5" ht="16.5" customHeight="1">
      <c r="A37" s="114"/>
      <c r="B37" s="94" t="s">
        <v>145</v>
      </c>
      <c r="C37" s="99" t="s">
        <v>2373</v>
      </c>
      <c r="D37" s="95">
        <v>8</v>
      </c>
      <c r="E37" s="96" t="s">
        <v>2372</v>
      </c>
    </row>
    <row r="38" spans="1:5" ht="16.5" customHeight="1">
      <c r="A38" s="114"/>
      <c r="B38" s="94" t="s">
        <v>146</v>
      </c>
      <c r="C38" s="110" t="s">
        <v>2374</v>
      </c>
      <c r="D38" s="95">
        <v>25</v>
      </c>
      <c r="E38" s="96" t="s">
        <v>1674</v>
      </c>
    </row>
    <row r="39" spans="1:5" ht="16.5" customHeight="1">
      <c r="A39" s="114"/>
      <c r="B39" s="94" t="s">
        <v>147</v>
      </c>
      <c r="C39" s="110" t="s">
        <v>2375</v>
      </c>
      <c r="D39" s="95">
        <v>15</v>
      </c>
      <c r="E39" s="96" t="s">
        <v>2376</v>
      </c>
    </row>
    <row r="40" spans="1:5" ht="16.5" customHeight="1">
      <c r="A40" s="114"/>
      <c r="B40" s="94" t="s">
        <v>148</v>
      </c>
      <c r="C40" s="110" t="s">
        <v>2377</v>
      </c>
      <c r="D40" s="95">
        <v>13</v>
      </c>
      <c r="E40" s="96" t="s">
        <v>2376</v>
      </c>
    </row>
    <row r="41" spans="1:5" ht="16.5" customHeight="1">
      <c r="A41" s="115"/>
      <c r="B41" s="101" t="s">
        <v>149</v>
      </c>
      <c r="C41" s="121" t="s">
        <v>2378</v>
      </c>
      <c r="D41" s="102">
        <v>40</v>
      </c>
      <c r="E41" s="103" t="s">
        <v>2372</v>
      </c>
    </row>
    <row r="42" spans="1:5" s="85" customFormat="1" ht="16.5" customHeight="1">
      <c r="A42" s="122" t="s">
        <v>150</v>
      </c>
      <c r="B42" s="91" t="s">
        <v>151</v>
      </c>
      <c r="C42" s="123" t="s">
        <v>2379</v>
      </c>
      <c r="D42" s="92">
        <v>22</v>
      </c>
      <c r="E42" s="93" t="s">
        <v>2372</v>
      </c>
    </row>
    <row r="43" spans="1:5" ht="16.5" customHeight="1">
      <c r="A43" s="114"/>
      <c r="B43" s="94" t="s">
        <v>152</v>
      </c>
      <c r="C43" s="110" t="s">
        <v>2380</v>
      </c>
      <c r="D43" s="95">
        <v>40</v>
      </c>
      <c r="E43" s="96" t="s">
        <v>2381</v>
      </c>
    </row>
    <row r="44" spans="1:5" ht="16.5" customHeight="1">
      <c r="A44" s="114"/>
      <c r="B44" s="94" t="s">
        <v>154</v>
      </c>
      <c r="C44" s="110" t="s">
        <v>2382</v>
      </c>
      <c r="D44" s="95">
        <v>29</v>
      </c>
      <c r="E44" s="96" t="s">
        <v>2353</v>
      </c>
    </row>
    <row r="45" spans="1:5" ht="16.5" customHeight="1">
      <c r="A45" s="114"/>
      <c r="B45" s="94" t="s">
        <v>156</v>
      </c>
      <c r="C45" s="110" t="s">
        <v>157</v>
      </c>
      <c r="D45" s="95">
        <v>25</v>
      </c>
      <c r="E45" s="96" t="s">
        <v>2353</v>
      </c>
    </row>
    <row r="46" spans="1:5" ht="16.5" customHeight="1">
      <c r="A46" s="114"/>
      <c r="B46" s="94" t="s">
        <v>158</v>
      </c>
      <c r="C46" s="110" t="s">
        <v>2383</v>
      </c>
      <c r="D46" s="95">
        <v>3</v>
      </c>
      <c r="E46" s="96" t="s">
        <v>2353</v>
      </c>
    </row>
    <row r="47" spans="1:5" ht="16.5" customHeight="1">
      <c r="A47" s="114"/>
      <c r="B47" s="94" t="s">
        <v>159</v>
      </c>
      <c r="C47" s="110" t="s">
        <v>2384</v>
      </c>
      <c r="D47" s="95">
        <v>1</v>
      </c>
      <c r="E47" s="96" t="s">
        <v>2385</v>
      </c>
    </row>
    <row r="48" spans="1:5" ht="16.5" customHeight="1">
      <c r="A48" s="114"/>
      <c r="B48" s="94" t="s">
        <v>161</v>
      </c>
      <c r="C48" s="110" t="s">
        <v>162</v>
      </c>
      <c r="D48" s="95">
        <v>4</v>
      </c>
      <c r="E48" s="96" t="s">
        <v>160</v>
      </c>
    </row>
    <row r="49" spans="1:5" ht="16.5" customHeight="1">
      <c r="A49" s="114"/>
      <c r="B49" s="94" t="s">
        <v>163</v>
      </c>
      <c r="C49" s="110" t="s">
        <v>2386</v>
      </c>
      <c r="D49" s="95">
        <v>6</v>
      </c>
      <c r="E49" s="96" t="s">
        <v>2353</v>
      </c>
    </row>
    <row r="50" spans="1:5" ht="16.5" customHeight="1">
      <c r="A50" s="114"/>
      <c r="B50" s="94" t="s">
        <v>164</v>
      </c>
      <c r="C50" s="110" t="s">
        <v>2387</v>
      </c>
      <c r="D50" s="95">
        <v>1</v>
      </c>
      <c r="E50" s="96" t="s">
        <v>2388</v>
      </c>
    </row>
    <row r="51" spans="1:5" ht="16.5" customHeight="1">
      <c r="A51" s="114"/>
      <c r="B51" s="106" t="s">
        <v>165</v>
      </c>
      <c r="C51" s="110" t="s">
        <v>2389</v>
      </c>
      <c r="D51" s="95">
        <v>43</v>
      </c>
      <c r="E51" s="96" t="s">
        <v>2390</v>
      </c>
    </row>
    <row r="52" spans="1:5" ht="16.5" customHeight="1">
      <c r="A52" s="115"/>
      <c r="B52" s="101" t="s">
        <v>166</v>
      </c>
      <c r="C52" s="121" t="s">
        <v>2391</v>
      </c>
      <c r="D52" s="102">
        <v>37</v>
      </c>
      <c r="E52" s="103" t="s">
        <v>2392</v>
      </c>
    </row>
    <row r="53" spans="1:5" ht="16.5" customHeight="1">
      <c r="A53" s="112" t="s">
        <v>167</v>
      </c>
      <c r="B53" s="91" t="s">
        <v>168</v>
      </c>
      <c r="C53" s="123" t="s">
        <v>2393</v>
      </c>
      <c r="D53" s="92">
        <v>38</v>
      </c>
      <c r="E53" s="93" t="s">
        <v>346</v>
      </c>
    </row>
    <row r="54" spans="1:5" ht="16.5" customHeight="1">
      <c r="A54" s="114"/>
      <c r="B54" s="94" t="s">
        <v>170</v>
      </c>
      <c r="C54" s="107" t="s">
        <v>2394</v>
      </c>
      <c r="D54" s="95">
        <v>15</v>
      </c>
      <c r="E54" s="96" t="s">
        <v>346</v>
      </c>
    </row>
    <row r="55" spans="1:5" ht="16.5" customHeight="1">
      <c r="A55" s="114"/>
      <c r="B55" s="94" t="s">
        <v>171</v>
      </c>
      <c r="C55" s="110" t="s">
        <v>2395</v>
      </c>
      <c r="D55" s="95">
        <v>9</v>
      </c>
      <c r="E55" s="96" t="s">
        <v>346</v>
      </c>
    </row>
    <row r="56" spans="1:5" ht="16.5" customHeight="1">
      <c r="A56" s="114"/>
      <c r="B56" s="94" t="s">
        <v>172</v>
      </c>
      <c r="C56" s="110" t="s">
        <v>2396</v>
      </c>
      <c r="D56" s="95">
        <v>11</v>
      </c>
      <c r="E56" s="96" t="s">
        <v>346</v>
      </c>
    </row>
    <row r="57" spans="1:5" ht="16.5" customHeight="1">
      <c r="A57" s="115"/>
      <c r="B57" s="101" t="s">
        <v>173</v>
      </c>
      <c r="C57" s="121" t="s">
        <v>2397</v>
      </c>
      <c r="D57" s="102">
        <v>3</v>
      </c>
      <c r="E57" s="103" t="s">
        <v>1767</v>
      </c>
    </row>
    <row r="58" spans="1:5">
      <c r="E58" s="124" t="s">
        <v>2398</v>
      </c>
    </row>
  </sheetData>
  <phoneticPr fontId="8"/>
  <printOptions horizontalCentered="1"/>
  <pageMargins left="0.62992125984251968" right="0.62992125984251968" top="0.70866141732283472" bottom="0.6692913385826772" header="0.47244094488188981" footer="0.51181102362204722"/>
  <pageSetup paperSize="9" scale="83"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D4718-0490-4E23-8FF7-06254759CEDD}">
  <sheetPr>
    <pageSetUpPr fitToPage="1"/>
  </sheetPr>
  <dimension ref="A1:S56"/>
  <sheetViews>
    <sheetView view="pageBreakPreview" zoomScale="80" zoomScaleNormal="100" zoomScaleSheetLayoutView="80" workbookViewId="0">
      <selection sqref="A1:C1"/>
    </sheetView>
  </sheetViews>
  <sheetFormatPr defaultColWidth="9" defaultRowHeight="13.5"/>
  <cols>
    <col min="1" max="1" width="27.625" style="587" customWidth="1"/>
    <col min="2" max="2" width="12.625" style="686" customWidth="1"/>
    <col min="3" max="4" width="12.625" style="690" customWidth="1"/>
    <col min="5" max="6" width="12.625" style="632" customWidth="1"/>
    <col min="7" max="7" width="12.625" style="691" customWidth="1"/>
    <col min="8" max="16384" width="9" style="587"/>
  </cols>
  <sheetData>
    <row r="1" spans="1:19" ht="18.75">
      <c r="A1" s="2291" t="s">
        <v>1343</v>
      </c>
      <c r="B1" s="2291"/>
      <c r="C1" s="2291"/>
      <c r="D1" s="574"/>
      <c r="G1" s="575" t="s">
        <v>1344</v>
      </c>
    </row>
    <row r="2" spans="1:19" ht="18" customHeight="1">
      <c r="A2" s="576" t="s">
        <v>1345</v>
      </c>
      <c r="B2" s="2292" t="s">
        <v>1346</v>
      </c>
      <c r="C2" s="2293"/>
      <c r="D2" s="2294"/>
      <c r="E2" s="2295" t="s">
        <v>1347</v>
      </c>
      <c r="F2" s="2296"/>
      <c r="G2" s="2297"/>
      <c r="H2" s="633"/>
    </row>
    <row r="3" spans="1:19" ht="18" customHeight="1" thickBot="1">
      <c r="A3" s="634" t="s">
        <v>1348</v>
      </c>
      <c r="B3" s="635" t="s">
        <v>1349</v>
      </c>
      <c r="C3" s="636" t="s">
        <v>1350</v>
      </c>
      <c r="D3" s="637" t="s">
        <v>1351</v>
      </c>
      <c r="E3" s="635" t="s">
        <v>1349</v>
      </c>
      <c r="F3" s="638" t="s">
        <v>1352</v>
      </c>
      <c r="G3" s="639" t="s">
        <v>1351</v>
      </c>
      <c r="H3" s="633"/>
    </row>
    <row r="4" spans="1:19" s="577" customFormat="1" ht="18" customHeight="1" thickTop="1">
      <c r="A4" s="578" t="s">
        <v>1353</v>
      </c>
      <c r="B4" s="640">
        <v>1514793.01</v>
      </c>
      <c r="C4" s="641">
        <v>1529034.8060000001</v>
      </c>
      <c r="D4" s="642">
        <v>1507531.4950000001</v>
      </c>
      <c r="E4" s="579">
        <f>SUM(E5:E23)</f>
        <v>99.90195294075194</v>
      </c>
      <c r="F4" s="580">
        <f>SUM(F5:F23)</f>
        <v>99.805550861999123</v>
      </c>
      <c r="G4" s="581">
        <f>SUM(G5:G23)</f>
        <v>99.837780503550931</v>
      </c>
      <c r="H4" s="582"/>
    </row>
    <row r="5" spans="1:19" ht="18" customHeight="1">
      <c r="A5" s="643" t="s">
        <v>1354</v>
      </c>
      <c r="B5" s="613">
        <v>5594.6660000000002</v>
      </c>
      <c r="C5" s="613">
        <v>5316.0870000000004</v>
      </c>
      <c r="D5" s="621">
        <v>4835.6000000000004</v>
      </c>
      <c r="E5" s="583">
        <f t="shared" ref="E5:E23" si="0">B5/$B$4*100</f>
        <v>0.36933534569188436</v>
      </c>
      <c r="F5" s="584">
        <f t="shared" ref="F5:F23" si="1">C5/$C$4*100</f>
        <v>0.34767599659206189</v>
      </c>
      <c r="G5" s="585">
        <f t="shared" ref="G5:G23" si="2">D5/$D$4*100</f>
        <v>0.32076278446176015</v>
      </c>
      <c r="H5" s="633"/>
    </row>
    <row r="6" spans="1:19" ht="18" customHeight="1">
      <c r="A6" s="644" t="s">
        <v>1355</v>
      </c>
      <c r="B6" s="613">
        <v>5536.4880000000003</v>
      </c>
      <c r="C6" s="613">
        <v>5281.6639999999998</v>
      </c>
      <c r="D6" s="614">
        <v>4821.91</v>
      </c>
      <c r="E6" s="586">
        <f t="shared" si="0"/>
        <v>0.36549468894103226</v>
      </c>
      <c r="F6" s="584">
        <f t="shared" si="1"/>
        <v>0.34542470709460094</v>
      </c>
      <c r="G6" s="585">
        <f t="shared" si="2"/>
        <v>0.31985467739763535</v>
      </c>
      <c r="H6" s="633"/>
    </row>
    <row r="7" spans="1:19" ht="18" customHeight="1">
      <c r="A7" s="644" t="s">
        <v>1356</v>
      </c>
      <c r="B7" s="621">
        <v>55.548000000000002</v>
      </c>
      <c r="C7" s="645">
        <v>31.707000000000001</v>
      </c>
      <c r="D7" s="621">
        <v>11.28</v>
      </c>
      <c r="E7" s="586">
        <f t="shared" si="0"/>
        <v>3.6670356697777475E-3</v>
      </c>
      <c r="F7" s="584">
        <f t="shared" si="1"/>
        <v>2.0736611014726633E-3</v>
      </c>
      <c r="G7" s="585">
        <f t="shared" si="2"/>
        <v>7.4824307401949171E-4</v>
      </c>
      <c r="H7" s="633"/>
    </row>
    <row r="8" spans="1:19" ht="18" customHeight="1">
      <c r="A8" s="644" t="s">
        <v>1357</v>
      </c>
      <c r="B8" s="621">
        <v>2.63</v>
      </c>
      <c r="C8" s="646">
        <v>2.7160000000000002</v>
      </c>
      <c r="D8" s="646">
        <v>2.41</v>
      </c>
      <c r="E8" s="586">
        <f t="shared" si="0"/>
        <v>1.7362108107430466E-4</v>
      </c>
      <c r="F8" s="584">
        <f t="shared" si="1"/>
        <v>1.776283959882598E-4</v>
      </c>
      <c r="G8" s="585">
        <f t="shared" si="2"/>
        <v>1.5986399010522827E-4</v>
      </c>
      <c r="H8" s="633"/>
    </row>
    <row r="9" spans="1:19" ht="18" customHeight="1">
      <c r="A9" s="644" t="s">
        <v>1358</v>
      </c>
      <c r="B9" s="621">
        <v>339.96100000000001</v>
      </c>
      <c r="C9" s="646">
        <v>353.44499999999999</v>
      </c>
      <c r="D9" s="646">
        <v>370.21100000000001</v>
      </c>
      <c r="E9" s="586">
        <f t="shared" si="0"/>
        <v>2.2442736252129919E-2</v>
      </c>
      <c r="F9" s="584">
        <f t="shared" si="1"/>
        <v>2.3115562746712254E-2</v>
      </c>
      <c r="G9" s="585">
        <f t="shared" si="2"/>
        <v>2.4557430556367908E-2</v>
      </c>
      <c r="H9" s="633"/>
    </row>
    <row r="10" spans="1:19" ht="18" customHeight="1">
      <c r="A10" s="644" t="s">
        <v>1359</v>
      </c>
      <c r="B10" s="621">
        <v>135077.14499999999</v>
      </c>
      <c r="C10" s="646">
        <v>132551.79300000001</v>
      </c>
      <c r="D10" s="646">
        <v>127867.796</v>
      </c>
      <c r="E10" s="586">
        <f t="shared" si="0"/>
        <v>8.9172014993652482</v>
      </c>
      <c r="F10" s="584">
        <f t="shared" si="1"/>
        <v>8.6689846745058343</v>
      </c>
      <c r="G10" s="585">
        <f t="shared" si="2"/>
        <v>8.4819319811291898</v>
      </c>
      <c r="H10" s="633"/>
    </row>
    <row r="11" spans="1:19" ht="18" customHeight="1">
      <c r="A11" s="644" t="s">
        <v>1360</v>
      </c>
      <c r="B11" s="621">
        <v>25949.401999999998</v>
      </c>
      <c r="C11" s="646">
        <v>29138.800999999999</v>
      </c>
      <c r="D11" s="646">
        <v>31430.809000000001</v>
      </c>
      <c r="E11" s="586">
        <f t="shared" si="0"/>
        <v>1.7130658663390581</v>
      </c>
      <c r="F11" s="584">
        <f t="shared" si="1"/>
        <v>1.9056989995033506</v>
      </c>
      <c r="G11" s="585">
        <f t="shared" si="2"/>
        <v>2.0849188958403815</v>
      </c>
      <c r="H11" s="633"/>
    </row>
    <row r="12" spans="1:19" ht="18" customHeight="1">
      <c r="A12" s="644" t="s">
        <v>1361</v>
      </c>
      <c r="B12" s="621">
        <v>85850.990999999995</v>
      </c>
      <c r="C12" s="646">
        <v>86584.634999999995</v>
      </c>
      <c r="D12" s="646">
        <v>78286.111000000004</v>
      </c>
      <c r="E12" s="586">
        <f t="shared" si="0"/>
        <v>5.667506413962129</v>
      </c>
      <c r="F12" s="588">
        <f t="shared" si="1"/>
        <v>5.6626987600437912</v>
      </c>
      <c r="G12" s="585">
        <f t="shared" si="2"/>
        <v>5.19300003082191</v>
      </c>
      <c r="H12" s="633"/>
    </row>
    <row r="13" spans="1:19" ht="18" customHeight="1">
      <c r="A13" s="644" t="s">
        <v>1362</v>
      </c>
      <c r="B13" s="621">
        <v>102622.80899999999</v>
      </c>
      <c r="C13" s="646">
        <v>101532.416</v>
      </c>
      <c r="D13" s="646">
        <v>99082.585999999996</v>
      </c>
      <c r="E13" s="586">
        <f t="shared" si="0"/>
        <v>6.7747083807839852</v>
      </c>
      <c r="F13" s="588">
        <f t="shared" si="1"/>
        <v>6.6402946225672759</v>
      </c>
      <c r="G13" s="585">
        <f t="shared" si="2"/>
        <v>6.5725052065993479</v>
      </c>
      <c r="H13" s="633"/>
    </row>
    <row r="14" spans="1:19" ht="18" customHeight="1">
      <c r="A14" s="644" t="s">
        <v>1363</v>
      </c>
      <c r="B14" s="621">
        <v>38353.923000000003</v>
      </c>
      <c r="C14" s="646">
        <v>39130.408000000003</v>
      </c>
      <c r="D14" s="646">
        <v>39052.534</v>
      </c>
      <c r="E14" s="586">
        <f t="shared" si="0"/>
        <v>2.5319580131941595</v>
      </c>
      <c r="F14" s="588">
        <f t="shared" si="1"/>
        <v>2.5591574401348192</v>
      </c>
      <c r="G14" s="585">
        <f t="shared" si="2"/>
        <v>2.5904953979087515</v>
      </c>
      <c r="H14" s="633"/>
    </row>
    <row r="15" spans="1:19" ht="18" customHeight="1">
      <c r="A15" s="644" t="s">
        <v>1364</v>
      </c>
      <c r="B15" s="621">
        <v>29199.492999999999</v>
      </c>
      <c r="C15" s="646">
        <v>29746.181</v>
      </c>
      <c r="D15" s="646">
        <v>28465.566999999999</v>
      </c>
      <c r="E15" s="586">
        <f t="shared" si="0"/>
        <v>1.9276226393466129</v>
      </c>
      <c r="F15" s="588">
        <f t="shared" si="1"/>
        <v>1.9454220978668815</v>
      </c>
      <c r="G15" s="585">
        <f t="shared" si="2"/>
        <v>1.8882237017542374</v>
      </c>
      <c r="H15" s="633"/>
      <c r="I15" s="647"/>
      <c r="J15" s="648"/>
      <c r="K15" s="648"/>
      <c r="L15" s="648"/>
      <c r="M15" s="648"/>
      <c r="N15" s="648"/>
      <c r="O15" s="648"/>
      <c r="P15" s="648"/>
      <c r="Q15" s="648"/>
      <c r="R15" s="648"/>
      <c r="S15" s="648"/>
    </row>
    <row r="16" spans="1:19" ht="18" customHeight="1">
      <c r="A16" s="644" t="s">
        <v>1365</v>
      </c>
      <c r="B16" s="621">
        <v>37189.637999999999</v>
      </c>
      <c r="C16" s="646">
        <v>36879.618000000002</v>
      </c>
      <c r="D16" s="646">
        <v>35835.213000000003</v>
      </c>
      <c r="E16" s="586">
        <f t="shared" si="0"/>
        <v>2.4550970168524873</v>
      </c>
      <c r="F16" s="588">
        <f t="shared" si="1"/>
        <v>2.4119541200293644</v>
      </c>
      <c r="G16" s="585">
        <f t="shared" si="2"/>
        <v>2.3770788947928412</v>
      </c>
      <c r="H16" s="633"/>
      <c r="I16" s="648"/>
      <c r="J16" s="647"/>
      <c r="K16" s="648"/>
      <c r="L16" s="648"/>
      <c r="M16" s="648"/>
      <c r="N16" s="648"/>
      <c r="O16" s="648"/>
      <c r="P16" s="648"/>
      <c r="Q16" s="648"/>
      <c r="R16" s="648"/>
      <c r="S16" s="648"/>
    </row>
    <row r="17" spans="1:19" ht="18" customHeight="1">
      <c r="A17" s="644" t="s">
        <v>1366</v>
      </c>
      <c r="B17" s="621">
        <v>32433.09</v>
      </c>
      <c r="C17" s="646">
        <v>32475.324000000001</v>
      </c>
      <c r="D17" s="646">
        <v>33086.968999999997</v>
      </c>
      <c r="E17" s="586">
        <f t="shared" si="0"/>
        <v>2.1410905507149125</v>
      </c>
      <c r="F17" s="588">
        <f t="shared" si="1"/>
        <v>2.1239100557139312</v>
      </c>
      <c r="G17" s="585">
        <f t="shared" si="2"/>
        <v>2.194777960509541</v>
      </c>
      <c r="H17" s="633"/>
      <c r="I17" s="648"/>
      <c r="J17" s="648"/>
      <c r="K17" s="648"/>
      <c r="L17" s="648"/>
      <c r="M17" s="648"/>
      <c r="N17" s="648"/>
      <c r="O17" s="648"/>
      <c r="P17" s="648"/>
      <c r="Q17" s="648"/>
      <c r="R17" s="648"/>
      <c r="S17" s="648"/>
    </row>
    <row r="18" spans="1:19" ht="18" customHeight="1">
      <c r="A18" s="644" t="s">
        <v>1367</v>
      </c>
      <c r="B18" s="621">
        <v>106764.58199999999</v>
      </c>
      <c r="C18" s="646">
        <v>107254.253</v>
      </c>
      <c r="D18" s="646">
        <v>108966.45699999999</v>
      </c>
      <c r="E18" s="586">
        <f t="shared" si="0"/>
        <v>7.048130094025189</v>
      </c>
      <c r="F18" s="588">
        <f t="shared" si="1"/>
        <v>7.0145069673449925</v>
      </c>
      <c r="G18" s="585">
        <f t="shared" si="2"/>
        <v>7.2281380098131871</v>
      </c>
      <c r="H18" s="633"/>
    </row>
    <row r="19" spans="1:19" ht="18" customHeight="1">
      <c r="A19" s="644" t="s">
        <v>1368</v>
      </c>
      <c r="B19" s="621">
        <v>620615.326</v>
      </c>
      <c r="C19" s="646">
        <v>631011.66399999999</v>
      </c>
      <c r="D19" s="646">
        <v>622193.06700000004</v>
      </c>
      <c r="E19" s="586">
        <f t="shared" si="0"/>
        <v>40.970305639316358</v>
      </c>
      <c r="F19" s="588">
        <f t="shared" si="1"/>
        <v>41.268626556039294</v>
      </c>
      <c r="G19" s="585">
        <f t="shared" si="2"/>
        <v>41.272309670717696</v>
      </c>
      <c r="H19" s="633"/>
    </row>
    <row r="20" spans="1:19" ht="18" customHeight="1">
      <c r="A20" s="644" t="s">
        <v>1369</v>
      </c>
      <c r="B20" s="613">
        <v>32731.858</v>
      </c>
      <c r="C20" s="619">
        <v>33294.508000000002</v>
      </c>
      <c r="D20" s="649">
        <v>33101.406999999999</v>
      </c>
      <c r="E20" s="584">
        <f t="shared" si="0"/>
        <v>2.1608139055249538</v>
      </c>
      <c r="F20" s="588">
        <f t="shared" si="1"/>
        <v>2.1774852913322107</v>
      </c>
      <c r="G20" s="585">
        <f t="shared" si="2"/>
        <v>2.1957356851108436</v>
      </c>
      <c r="H20" s="633"/>
      <c r="K20" s="650"/>
    </row>
    <row r="21" spans="1:19" ht="18" customHeight="1">
      <c r="A21" s="644" t="s">
        <v>1370</v>
      </c>
      <c r="B21" s="621">
        <v>103263.005</v>
      </c>
      <c r="C21" s="646">
        <v>101096.05100000001</v>
      </c>
      <c r="D21" s="651">
        <v>99601.225999999995</v>
      </c>
      <c r="E21" s="584">
        <f t="shared" si="0"/>
        <v>6.8169713167609611</v>
      </c>
      <c r="F21" s="588">
        <f t="shared" si="1"/>
        <v>6.6117560308826606</v>
      </c>
      <c r="G21" s="585">
        <f t="shared" si="2"/>
        <v>6.6069084679388395</v>
      </c>
      <c r="H21" s="633"/>
    </row>
    <row r="22" spans="1:19" ht="18" customHeight="1">
      <c r="A22" s="644" t="s">
        <v>1371</v>
      </c>
      <c r="B22" s="621">
        <v>104123.963</v>
      </c>
      <c r="C22" s="645">
        <v>105492.053</v>
      </c>
      <c r="D22" s="652">
        <v>109101.626</v>
      </c>
      <c r="E22" s="584">
        <f t="shared" si="0"/>
        <v>6.8738079930801899</v>
      </c>
      <c r="F22" s="588">
        <f t="shared" si="1"/>
        <v>6.8992577923043026</v>
      </c>
      <c r="G22" s="585">
        <f t="shared" si="2"/>
        <v>7.237104256982704</v>
      </c>
      <c r="H22" s="633"/>
    </row>
    <row r="23" spans="1:19" ht="18" customHeight="1">
      <c r="A23" s="653" t="s">
        <v>1372</v>
      </c>
      <c r="B23" s="616">
        <v>47603.281999999999</v>
      </c>
      <c r="C23" s="616">
        <v>48888.286999999997</v>
      </c>
      <c r="D23" s="654">
        <v>48973.205999999998</v>
      </c>
      <c r="E23" s="589">
        <f t="shared" si="0"/>
        <v>3.1425601838498052</v>
      </c>
      <c r="F23" s="584">
        <f t="shared" si="1"/>
        <v>3.1973298977995923</v>
      </c>
      <c r="G23" s="585">
        <f t="shared" si="2"/>
        <v>3.2485693441515791</v>
      </c>
      <c r="H23" s="633"/>
    </row>
    <row r="24" spans="1:19" ht="18" customHeight="1">
      <c r="A24" s="655" t="s">
        <v>1373</v>
      </c>
      <c r="B24" s="656">
        <v>1507713.1340000001</v>
      </c>
      <c r="C24" s="610">
        <v>1520745.524</v>
      </c>
      <c r="D24" s="611">
        <v>1500250.385</v>
      </c>
      <c r="E24" s="590"/>
      <c r="F24" s="590"/>
      <c r="G24" s="591"/>
      <c r="H24" s="633"/>
    </row>
    <row r="25" spans="1:19" ht="18" customHeight="1">
      <c r="A25" s="655" t="s">
        <v>1374</v>
      </c>
      <c r="B25" s="656">
        <v>24859.881000000001</v>
      </c>
      <c r="C25" s="610">
        <v>26867.059000000001</v>
      </c>
      <c r="D25" s="611">
        <v>26095.197</v>
      </c>
      <c r="E25" s="590"/>
      <c r="F25" s="590"/>
      <c r="G25" s="591"/>
      <c r="H25" s="633"/>
    </row>
    <row r="26" spans="1:19" ht="18" customHeight="1" thickBot="1">
      <c r="A26" s="592" t="s">
        <v>1375</v>
      </c>
      <c r="B26" s="657">
        <v>17780.005000000001</v>
      </c>
      <c r="C26" s="658">
        <v>18577.776999999998</v>
      </c>
      <c r="D26" s="659">
        <v>18814.087</v>
      </c>
      <c r="E26" s="593"/>
      <c r="F26" s="593"/>
      <c r="G26" s="594"/>
      <c r="H26" s="633"/>
    </row>
    <row r="27" spans="1:19" ht="18" customHeight="1" thickTop="1">
      <c r="A27" s="595" t="s">
        <v>1376</v>
      </c>
      <c r="B27" s="660">
        <v>5594.6660000000002</v>
      </c>
      <c r="C27" s="660">
        <v>5316.0870000000004</v>
      </c>
      <c r="D27" s="661">
        <v>4835.6000000000004</v>
      </c>
      <c r="E27" s="596"/>
      <c r="F27" s="596"/>
      <c r="G27" s="597"/>
      <c r="H27" s="650"/>
    </row>
    <row r="28" spans="1:19" ht="18" customHeight="1">
      <c r="A28" s="598" t="s">
        <v>1377</v>
      </c>
      <c r="B28" s="662">
        <v>221268.09700000001</v>
      </c>
      <c r="C28" s="663">
        <v>219489.87299999999</v>
      </c>
      <c r="D28" s="664">
        <v>206524.11799999999</v>
      </c>
      <c r="E28" s="599"/>
      <c r="F28" s="599"/>
      <c r="G28" s="600"/>
      <c r="H28" s="650"/>
    </row>
    <row r="29" spans="1:19" ht="18" customHeight="1">
      <c r="A29" s="601" t="s">
        <v>1378</v>
      </c>
      <c r="B29" s="615">
        <v>1280850.371</v>
      </c>
      <c r="C29" s="616">
        <v>1295939.564</v>
      </c>
      <c r="D29" s="665">
        <v>1288890.6669999999</v>
      </c>
      <c r="E29" s="602"/>
      <c r="F29" s="603"/>
      <c r="G29" s="604"/>
      <c r="H29" s="650"/>
    </row>
    <row r="30" spans="1:19" ht="12" customHeight="1">
      <c r="A30" s="650"/>
      <c r="B30" s="605"/>
      <c r="C30" s="606"/>
      <c r="D30" s="606"/>
      <c r="G30" s="666"/>
      <c r="H30" s="650"/>
    </row>
    <row r="31" spans="1:19" ht="18" customHeight="1">
      <c r="A31" s="607" t="s">
        <v>1379</v>
      </c>
      <c r="B31" s="2292" t="s">
        <v>1346</v>
      </c>
      <c r="C31" s="2293"/>
      <c r="D31" s="2294"/>
      <c r="E31" s="2298" t="s">
        <v>1347</v>
      </c>
      <c r="F31" s="2299"/>
      <c r="G31" s="2300"/>
      <c r="H31" s="633"/>
    </row>
    <row r="32" spans="1:19" ht="18" customHeight="1">
      <c r="A32" s="653" t="s">
        <v>1348</v>
      </c>
      <c r="B32" s="667" t="s">
        <v>1380</v>
      </c>
      <c r="C32" s="668" t="s">
        <v>1352</v>
      </c>
      <c r="D32" s="669" t="s">
        <v>1351</v>
      </c>
      <c r="E32" s="667" t="s">
        <v>1380</v>
      </c>
      <c r="F32" s="668" t="s">
        <v>1352</v>
      </c>
      <c r="G32" s="670" t="s">
        <v>1351</v>
      </c>
      <c r="H32" s="633"/>
    </row>
    <row r="33" spans="1:8" ht="18" customHeight="1">
      <c r="A33" s="608" t="s">
        <v>1381</v>
      </c>
      <c r="B33" s="609">
        <v>943987.27300000004</v>
      </c>
      <c r="C33" s="610">
        <v>954973.83600000001</v>
      </c>
      <c r="D33" s="611">
        <v>947861.65399999998</v>
      </c>
      <c r="E33" s="671">
        <f>E34+E37+E41</f>
        <v>99.999999999999986</v>
      </c>
      <c r="F33" s="672">
        <f>F34+F37+F41</f>
        <v>100</v>
      </c>
      <c r="G33" s="673">
        <f>G34+G37+G41</f>
        <v>100</v>
      </c>
      <c r="H33" s="633"/>
    </row>
    <row r="34" spans="1:8" ht="18" customHeight="1">
      <c r="A34" s="644" t="s">
        <v>1382</v>
      </c>
      <c r="B34" s="612">
        <v>602421.01399999997</v>
      </c>
      <c r="C34" s="613">
        <v>629473.66399999999</v>
      </c>
      <c r="D34" s="614">
        <v>655460.495</v>
      </c>
      <c r="E34" s="674">
        <f>SUM(E35:E36)</f>
        <v>63.816645756833196</v>
      </c>
      <c r="F34" s="675">
        <f>SUM(F35:F36)</f>
        <v>65.915278541725414</v>
      </c>
      <c r="G34" s="676">
        <f>SUM(G35:G36)</f>
        <v>69.151494021721447</v>
      </c>
      <c r="H34" s="633"/>
    </row>
    <row r="35" spans="1:8" ht="18" customHeight="1">
      <c r="A35" s="644" t="s">
        <v>1383</v>
      </c>
      <c r="B35" s="612">
        <v>526851.23499999999</v>
      </c>
      <c r="C35" s="613">
        <v>551898.56499999994</v>
      </c>
      <c r="D35" s="614">
        <v>576303.86100000003</v>
      </c>
      <c r="E35" s="674">
        <f>B35/$B$33*100</f>
        <v>55.811264629200139</v>
      </c>
      <c r="F35" s="675">
        <f>C35/$C$33*100</f>
        <v>57.792008973950558</v>
      </c>
      <c r="G35" s="676">
        <f>D35/$D$33*100</f>
        <v>60.800419403821572</v>
      </c>
      <c r="H35" s="633"/>
    </row>
    <row r="36" spans="1:8" ht="18" customHeight="1">
      <c r="A36" s="653" t="s">
        <v>1384</v>
      </c>
      <c r="B36" s="615">
        <v>75569.778999999995</v>
      </c>
      <c r="C36" s="616">
        <v>77575.099000000104</v>
      </c>
      <c r="D36" s="617">
        <v>79156.634000000005</v>
      </c>
      <c r="E36" s="671">
        <f>B36/$B$33*100</f>
        <v>8.0053811276330613</v>
      </c>
      <c r="F36" s="672">
        <f>C36/$C$33*100</f>
        <v>8.1232695677748499</v>
      </c>
      <c r="G36" s="673">
        <f>D36/$D$33*100</f>
        <v>8.3510746178998829</v>
      </c>
      <c r="H36" s="633"/>
    </row>
    <row r="37" spans="1:8" ht="18" customHeight="1">
      <c r="A37" s="677" t="s">
        <v>1385</v>
      </c>
      <c r="B37" s="612">
        <v>43419.819000000003</v>
      </c>
      <c r="C37" s="613">
        <v>43449.133999999998</v>
      </c>
      <c r="D37" s="614">
        <v>45238.85</v>
      </c>
      <c r="E37" s="674">
        <f>SUM(E38:E40)</f>
        <v>4.5996191094834806</v>
      </c>
      <c r="F37" s="675">
        <f>SUM(F38:F40)</f>
        <v>4.5497721887325087</v>
      </c>
      <c r="G37" s="676">
        <f>SUM(G38:G40)</f>
        <v>4.7727270967330435</v>
      </c>
      <c r="H37" s="633"/>
    </row>
    <row r="38" spans="1:8" ht="18" customHeight="1">
      <c r="A38" s="644" t="s">
        <v>1386</v>
      </c>
      <c r="B38" s="612">
        <v>-378.73500000000001</v>
      </c>
      <c r="C38" s="614">
        <v>-250.89099999999999</v>
      </c>
      <c r="D38" s="618">
        <v>-236.76</v>
      </c>
      <c r="E38" s="678">
        <f>B38/$B$33*100</f>
        <v>-4.0120773958781962E-2</v>
      </c>
      <c r="F38" s="679">
        <f>C38/$C$33*100</f>
        <v>-2.6272028671579226E-2</v>
      </c>
      <c r="G38" s="680">
        <f>D38/$D$33*100</f>
        <v>-2.4978328746697039E-2</v>
      </c>
      <c r="H38" s="633"/>
    </row>
    <row r="39" spans="1:8" ht="18" customHeight="1">
      <c r="A39" s="644" t="s">
        <v>1387</v>
      </c>
      <c r="B39" s="612">
        <v>42943.06</v>
      </c>
      <c r="C39" s="619">
        <v>42798.987000000001</v>
      </c>
      <c r="D39" s="614">
        <v>44623.398000000001</v>
      </c>
      <c r="E39" s="678">
        <f>B39/$B$33*100</f>
        <v>4.5491142972220979</v>
      </c>
      <c r="F39" s="679">
        <f>C39/$C$33*100</f>
        <v>4.4816921036567541</v>
      </c>
      <c r="G39" s="680">
        <f>D39/$D$33*100</f>
        <v>4.7077965240695354</v>
      </c>
      <c r="H39" s="633"/>
    </row>
    <row r="40" spans="1:8" ht="18" customHeight="1">
      <c r="A40" s="653" t="s">
        <v>1388</v>
      </c>
      <c r="B40" s="615">
        <v>855.49400000000003</v>
      </c>
      <c r="C40" s="620">
        <v>901.03800000000001</v>
      </c>
      <c r="D40" s="617">
        <v>852.21199999999999</v>
      </c>
      <c r="E40" s="681">
        <f>B40/$B$33*100</f>
        <v>9.0625586220165075E-2</v>
      </c>
      <c r="F40" s="682">
        <f>C40/$C$33*100</f>
        <v>9.4352113747334126E-2</v>
      </c>
      <c r="G40" s="683">
        <f>D40/$D$33*100</f>
        <v>8.9908901410205161E-2</v>
      </c>
      <c r="H40" s="633"/>
    </row>
    <row r="41" spans="1:8" ht="18" customHeight="1">
      <c r="A41" s="644" t="s">
        <v>1389</v>
      </c>
      <c r="B41" s="612">
        <v>298146.44</v>
      </c>
      <c r="C41" s="619">
        <v>282051.038</v>
      </c>
      <c r="D41" s="621">
        <v>247162.30900000001</v>
      </c>
      <c r="E41" s="674">
        <f>E42+E43+E44</f>
        <v>31.583735133683309</v>
      </c>
      <c r="F41" s="684">
        <f>F42+F43+F44</f>
        <v>29.534949269542082</v>
      </c>
      <c r="G41" s="676">
        <f>G42+G43+G44</f>
        <v>26.07577888154551</v>
      </c>
      <c r="H41" s="633"/>
    </row>
    <row r="42" spans="1:8" ht="18" customHeight="1">
      <c r="A42" s="644" t="s">
        <v>1390</v>
      </c>
      <c r="B42" s="612">
        <v>234016.68100000001</v>
      </c>
      <c r="C42" s="619">
        <v>221996.38200000001</v>
      </c>
      <c r="D42" s="614">
        <v>183902.01199999999</v>
      </c>
      <c r="E42" s="674">
        <f>B42/$B$33*100</f>
        <v>24.79023687006848</v>
      </c>
      <c r="F42" s="684">
        <f>C42/$C$33*100</f>
        <v>23.246331326715008</v>
      </c>
      <c r="G42" s="676">
        <f>D42/$D$33*100</f>
        <v>19.401777804168876</v>
      </c>
      <c r="H42" s="633"/>
    </row>
    <row r="43" spans="1:8" ht="18" customHeight="1">
      <c r="A43" s="644" t="s">
        <v>1391</v>
      </c>
      <c r="B43" s="612">
        <v>5152.5910000000003</v>
      </c>
      <c r="C43" s="619">
        <v>6482.4059999999999</v>
      </c>
      <c r="D43" s="614">
        <v>3847.4380000000001</v>
      </c>
      <c r="E43" s="674">
        <f>B43/$B$33*100</f>
        <v>0.54583267670813185</v>
      </c>
      <c r="F43" s="684">
        <f>C43/$C$33*100</f>
        <v>0.67880456569911718</v>
      </c>
      <c r="G43" s="676">
        <f>D43/$D$33*100</f>
        <v>0.40590712618911373</v>
      </c>
      <c r="H43" s="633"/>
    </row>
    <row r="44" spans="1:8" ht="18" customHeight="1">
      <c r="A44" s="644" t="s">
        <v>1392</v>
      </c>
      <c r="B44" s="612">
        <v>58977.167999999998</v>
      </c>
      <c r="C44" s="619">
        <v>53572.25</v>
      </c>
      <c r="D44" s="614">
        <v>59412.858999999997</v>
      </c>
      <c r="E44" s="674">
        <f>SUM(E45:E47)</f>
        <v>6.2476655869066997</v>
      </c>
      <c r="F44" s="684">
        <f>SUM(F45:F47)</f>
        <v>5.6098133771279572</v>
      </c>
      <c r="G44" s="676">
        <f>SUM(G45:G47)</f>
        <v>6.268093951187522</v>
      </c>
      <c r="H44" s="633"/>
    </row>
    <row r="45" spans="1:8" ht="18" customHeight="1">
      <c r="A45" s="644" t="s">
        <v>1393</v>
      </c>
      <c r="B45" s="612">
        <v>3434.6680000000001</v>
      </c>
      <c r="C45" s="619">
        <v>2628.2550000000001</v>
      </c>
      <c r="D45" s="614">
        <v>8914.9369999999999</v>
      </c>
      <c r="E45" s="674">
        <f>B45/$B$33*100</f>
        <v>0.36384685453275173</v>
      </c>
      <c r="F45" s="684">
        <f>C45/$C$33*100</f>
        <v>0.27521748773858556</v>
      </c>
      <c r="G45" s="676">
        <f>D45/$D$33*100</f>
        <v>0.94053145439302688</v>
      </c>
      <c r="H45" s="633"/>
    </row>
    <row r="46" spans="1:8" ht="18" customHeight="1">
      <c r="A46" s="644" t="s">
        <v>1394</v>
      </c>
      <c r="B46" s="612">
        <v>26270.941999999999</v>
      </c>
      <c r="C46" s="619">
        <v>21420.974999999999</v>
      </c>
      <c r="D46" s="614">
        <v>20486.669999999998</v>
      </c>
      <c r="E46" s="674">
        <f>B46/$B$33*100</f>
        <v>2.7829762912492146</v>
      </c>
      <c r="F46" s="684">
        <f>C46/$C$33*100</f>
        <v>2.2430954851835332</v>
      </c>
      <c r="G46" s="676">
        <f>D46/$D$33*100</f>
        <v>2.1613565559431311</v>
      </c>
      <c r="H46" s="633"/>
    </row>
    <row r="47" spans="1:8" ht="18" customHeight="1">
      <c r="A47" s="644" t="s">
        <v>1395</v>
      </c>
      <c r="B47" s="615">
        <v>29271.558000000001</v>
      </c>
      <c r="C47" s="620">
        <v>29523.02</v>
      </c>
      <c r="D47" s="614">
        <v>30011.252</v>
      </c>
      <c r="E47" s="671">
        <f>B47/$B$33*100</f>
        <v>3.1008424411247333</v>
      </c>
      <c r="F47" s="685">
        <f>C47/$C$33*100</f>
        <v>3.0915004042058385</v>
      </c>
      <c r="G47" s="676">
        <f>D47/$D$33*100</f>
        <v>3.1662059408513641</v>
      </c>
      <c r="H47" s="633"/>
    </row>
    <row r="48" spans="1:8" ht="18" customHeight="1">
      <c r="A48" s="628" t="s">
        <v>1396</v>
      </c>
      <c r="B48" s="622">
        <v>233549</v>
      </c>
      <c r="C48" s="623">
        <v>237039</v>
      </c>
      <c r="D48" s="624">
        <v>240987</v>
      </c>
      <c r="E48" s="625"/>
      <c r="F48" s="626"/>
      <c r="G48" s="627"/>
      <c r="H48" s="633"/>
    </row>
    <row r="49" spans="1:8" ht="18" customHeight="1">
      <c r="A49" s="628" t="s">
        <v>1397</v>
      </c>
      <c r="B49" s="622">
        <f>B33*1000000/B48/1000</f>
        <v>4041.9238489567497</v>
      </c>
      <c r="C49" s="623">
        <f>C33*1000000/C48/1000</f>
        <v>4028.7625074354851</v>
      </c>
      <c r="D49" s="624">
        <f>D33*1000000/D48/1000</f>
        <v>3933.2480756223363</v>
      </c>
      <c r="E49" s="629"/>
      <c r="F49" s="630"/>
      <c r="G49" s="631"/>
      <c r="H49" s="633"/>
    </row>
    <row r="50" spans="1:8" ht="18.75" customHeight="1">
      <c r="A50" s="587" t="s">
        <v>1398</v>
      </c>
      <c r="B50" s="686" t="s">
        <v>1399</v>
      </c>
      <c r="C50" s="2301" t="s">
        <v>1400</v>
      </c>
      <c r="D50" s="2301"/>
      <c r="E50" s="2301"/>
      <c r="F50" s="2301"/>
      <c r="G50" s="2301"/>
    </row>
    <row r="51" spans="1:8">
      <c r="A51" s="2290"/>
      <c r="B51" s="2290"/>
      <c r="C51" s="2290"/>
      <c r="D51" s="2290"/>
      <c r="E51" s="2290"/>
      <c r="F51" s="2290"/>
      <c r="G51" s="687"/>
    </row>
    <row r="52" spans="1:8" ht="13.5" customHeight="1">
      <c r="A52" s="688"/>
      <c r="B52" s="688"/>
      <c r="C52" s="688"/>
      <c r="D52" s="688"/>
      <c r="E52" s="688"/>
      <c r="F52" s="688"/>
      <c r="G52" s="689"/>
    </row>
    <row r="53" spans="1:8">
      <c r="A53" s="688"/>
      <c r="B53" s="688"/>
      <c r="C53" s="688"/>
      <c r="D53" s="688"/>
      <c r="E53" s="688"/>
      <c r="F53" s="688"/>
      <c r="G53" s="689"/>
    </row>
    <row r="54" spans="1:8" ht="29.25" customHeight="1">
      <c r="A54" s="688"/>
      <c r="B54" s="688"/>
      <c r="C54" s="688"/>
      <c r="D54" s="688"/>
      <c r="E54" s="688"/>
      <c r="F54" s="688"/>
      <c r="G54" s="689"/>
    </row>
    <row r="55" spans="1:8" ht="13.5" customHeight="1">
      <c r="A55" s="2290"/>
      <c r="B55" s="2290"/>
      <c r="C55" s="2290"/>
      <c r="D55" s="2290"/>
      <c r="E55" s="2290"/>
      <c r="F55" s="2290"/>
      <c r="G55" s="687"/>
    </row>
    <row r="56" spans="1:8">
      <c r="A56" s="2290"/>
      <c r="B56" s="2290"/>
      <c r="C56" s="2290"/>
      <c r="D56" s="2290"/>
      <c r="E56" s="2290"/>
      <c r="F56" s="2290"/>
      <c r="G56" s="687"/>
    </row>
  </sheetData>
  <mergeCells count="8">
    <mergeCell ref="A51:F51"/>
    <mergeCell ref="A55:F56"/>
    <mergeCell ref="A1:C1"/>
    <mergeCell ref="B2:D2"/>
    <mergeCell ref="E2:G2"/>
    <mergeCell ref="B31:D31"/>
    <mergeCell ref="E31:G31"/>
    <mergeCell ref="C50:G50"/>
  </mergeCells>
  <phoneticPr fontId="8"/>
  <dataValidations count="1">
    <dataValidation allowBlank="1" showErrorMessage="1" sqref="B4:D25 B33:D47" xr:uid="{9F9BFDFC-F640-4089-8217-28740B469866}">
      <formula1>0</formula1>
      <formula2>0</formula2>
    </dataValidation>
  </dataValidations>
  <pageMargins left="0.82677165354330717" right="0.23622047244094491" top="0.74803149606299213" bottom="0.74803149606299213" header="0.31496062992125984" footer="0.31496062992125984"/>
  <pageSetup paperSize="9" scale="90" fitToHeight="0" orientation="portrait" verticalDpi="1200" r:id="rId1"/>
  <headerFooter alignWithMargins="0"/>
  <colBreaks count="1" manualBreakCount="1">
    <brk id="7" max="56"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59AC-C802-447E-A15A-644C3D52E955}">
  <dimension ref="A1:D30"/>
  <sheetViews>
    <sheetView view="pageBreakPreview" zoomScale="115" zoomScaleNormal="100" zoomScaleSheetLayoutView="115" workbookViewId="0">
      <pane ySplit="4" topLeftCell="A5" activePane="bottomLeft" state="frozen"/>
      <selection pane="bottomLeft" activeCell="E44" sqref="E44"/>
    </sheetView>
  </sheetViews>
  <sheetFormatPr defaultRowHeight="13.5"/>
  <cols>
    <col min="1" max="1" width="15.25" style="1177" customWidth="1"/>
    <col min="2" max="2" width="31.25" style="1177" customWidth="1"/>
    <col min="3" max="3" width="31.125" style="1177" customWidth="1"/>
    <col min="4" max="4" width="2.125" style="1177" customWidth="1"/>
    <col min="5" max="16384" width="9" style="692"/>
  </cols>
  <sheetData>
    <row r="1" spans="1:3" ht="18.75">
      <c r="A1" s="1767" t="s">
        <v>1401</v>
      </c>
    </row>
    <row r="2" spans="1:3">
      <c r="C2" s="1768" t="s">
        <v>1402</v>
      </c>
    </row>
    <row r="3" spans="1:3" ht="19.5" customHeight="1">
      <c r="A3" s="1769" t="s">
        <v>1348</v>
      </c>
      <c r="B3" s="2302" t="s">
        <v>1403</v>
      </c>
      <c r="C3" s="2304" t="s">
        <v>1404</v>
      </c>
    </row>
    <row r="4" spans="1:3" ht="19.5" customHeight="1">
      <c r="A4" s="1770" t="s">
        <v>3</v>
      </c>
      <c r="B4" s="2303"/>
      <c r="C4" s="2305"/>
    </row>
    <row r="5" spans="1:3" ht="19.5" customHeight="1">
      <c r="A5" s="1771" t="s">
        <v>1405</v>
      </c>
      <c r="B5" s="693">
        <v>1775200</v>
      </c>
      <c r="C5" s="694">
        <v>1924200</v>
      </c>
    </row>
    <row r="6" spans="1:3" ht="19.5" customHeight="1">
      <c r="A6" s="1772" t="s">
        <v>1406</v>
      </c>
      <c r="B6" s="695">
        <v>1752300</v>
      </c>
      <c r="C6" s="696">
        <v>1879500</v>
      </c>
    </row>
    <row r="7" spans="1:3" ht="19.5" customHeight="1">
      <c r="A7" s="1772" t="s">
        <v>1407</v>
      </c>
      <c r="B7" s="695">
        <v>1975200</v>
      </c>
      <c r="C7" s="696">
        <v>2124700</v>
      </c>
    </row>
    <row r="8" spans="1:3" ht="19.5" customHeight="1">
      <c r="A8" s="1772" t="s">
        <v>1408</v>
      </c>
      <c r="B8" s="695">
        <v>2487800</v>
      </c>
      <c r="C8" s="696">
        <v>2652900</v>
      </c>
    </row>
    <row r="9" spans="1:3" ht="19.5" customHeight="1">
      <c r="A9" s="1772" t="s">
        <v>1409</v>
      </c>
      <c r="B9" s="695">
        <v>2708300</v>
      </c>
      <c r="C9" s="696">
        <v>3274400</v>
      </c>
    </row>
    <row r="10" spans="1:3" ht="19.5" customHeight="1">
      <c r="A10" s="1772" t="s">
        <v>1410</v>
      </c>
      <c r="B10" s="695">
        <v>3011300</v>
      </c>
      <c r="C10" s="696">
        <v>3673600</v>
      </c>
    </row>
    <row r="11" spans="1:3" ht="19.5" customHeight="1">
      <c r="A11" s="1772" t="s">
        <v>1411</v>
      </c>
      <c r="B11" s="695">
        <v>2979300</v>
      </c>
      <c r="C11" s="696">
        <v>3564800</v>
      </c>
    </row>
    <row r="12" spans="1:3" ht="19.5" customHeight="1">
      <c r="A12" s="1772" t="s">
        <v>1412</v>
      </c>
      <c r="B12" s="695">
        <v>2937800</v>
      </c>
      <c r="C12" s="696">
        <v>4015800</v>
      </c>
    </row>
    <row r="13" spans="1:3" ht="19.5" customHeight="1">
      <c r="A13" s="1772" t="s">
        <v>1413</v>
      </c>
      <c r="B13" s="695">
        <v>2950000</v>
      </c>
      <c r="C13" s="696">
        <v>3725100</v>
      </c>
    </row>
    <row r="14" spans="1:3" ht="19.5" customHeight="1">
      <c r="A14" s="1772" t="s">
        <v>1414</v>
      </c>
      <c r="B14" s="695">
        <v>2769300</v>
      </c>
      <c r="C14" s="696">
        <v>3802900</v>
      </c>
    </row>
    <row r="15" spans="1:3" ht="19.5" customHeight="1">
      <c r="A15" s="1772" t="s">
        <v>1415</v>
      </c>
      <c r="B15" s="695">
        <v>2781700</v>
      </c>
      <c r="C15" s="696">
        <v>3774900</v>
      </c>
    </row>
    <row r="16" spans="1:3" ht="19.5" customHeight="1">
      <c r="A16" s="1772" t="s">
        <v>1416</v>
      </c>
      <c r="B16" s="695">
        <v>2610400</v>
      </c>
      <c r="C16" s="696">
        <v>3626500</v>
      </c>
    </row>
    <row r="17" spans="1:3" ht="19.5" customHeight="1">
      <c r="A17" s="1772" t="s">
        <v>1417</v>
      </c>
      <c r="B17" s="697">
        <v>2483900</v>
      </c>
      <c r="C17" s="696">
        <v>3541600</v>
      </c>
    </row>
    <row r="18" spans="1:3" ht="19.5" customHeight="1">
      <c r="A18" s="1772" t="s">
        <v>337</v>
      </c>
      <c r="B18" s="695">
        <v>2083900</v>
      </c>
      <c r="C18" s="698">
        <v>3161600</v>
      </c>
    </row>
    <row r="19" spans="1:3" ht="19.5" customHeight="1">
      <c r="A19" s="1772" t="s">
        <v>338</v>
      </c>
      <c r="B19" s="695">
        <v>2137700</v>
      </c>
      <c r="C19" s="698">
        <v>3454400</v>
      </c>
    </row>
    <row r="20" spans="1:3" ht="19.5" customHeight="1">
      <c r="A20" s="1772" t="s">
        <v>339</v>
      </c>
      <c r="B20" s="695">
        <v>2051700</v>
      </c>
      <c r="C20" s="698">
        <v>3316100</v>
      </c>
    </row>
    <row r="21" spans="1:3" ht="19.5" customHeight="1">
      <c r="A21" s="1772" t="s">
        <v>340</v>
      </c>
      <c r="B21" s="695">
        <v>2094000</v>
      </c>
      <c r="C21" s="698">
        <v>3419400</v>
      </c>
    </row>
    <row r="22" spans="1:3" ht="19.5" customHeight="1">
      <c r="A22" s="1773" t="s">
        <v>341</v>
      </c>
      <c r="B22" s="695">
        <v>1967900</v>
      </c>
      <c r="C22" s="698">
        <v>3320400</v>
      </c>
    </row>
    <row r="23" spans="1:3" ht="19.5" customHeight="1">
      <c r="A23" s="1773" t="s">
        <v>342</v>
      </c>
      <c r="B23" s="695">
        <v>2217100</v>
      </c>
      <c r="C23" s="698">
        <v>3696400</v>
      </c>
    </row>
    <row r="24" spans="1:3" ht="19.5" customHeight="1">
      <c r="A24" s="1773" t="s">
        <v>343</v>
      </c>
      <c r="B24" s="699">
        <v>2257900</v>
      </c>
      <c r="C24" s="696">
        <v>3845500</v>
      </c>
    </row>
    <row r="25" spans="1:3" ht="19.5" customHeight="1">
      <c r="A25" s="1773" t="s">
        <v>344</v>
      </c>
      <c r="B25" s="699">
        <v>2474600</v>
      </c>
      <c r="C25" s="696">
        <v>4216900</v>
      </c>
    </row>
    <row r="26" spans="1:3" ht="19.5" customHeight="1">
      <c r="A26" s="1773" t="s">
        <v>169</v>
      </c>
      <c r="B26" s="699">
        <v>2509000</v>
      </c>
      <c r="C26" s="700">
        <v>4259100</v>
      </c>
    </row>
    <row r="27" spans="1:3" ht="19.5" customHeight="1">
      <c r="A27" s="1773" t="s">
        <v>346</v>
      </c>
      <c r="B27" s="695">
        <v>2283600</v>
      </c>
      <c r="C27" s="698">
        <v>2728700</v>
      </c>
    </row>
    <row r="28" spans="1:3" ht="19.5" customHeight="1">
      <c r="A28" s="1720" t="s">
        <v>347</v>
      </c>
      <c r="B28" s="1774">
        <v>1868600</v>
      </c>
      <c r="C28" s="1775">
        <v>2433000</v>
      </c>
    </row>
    <row r="29" spans="1:3">
      <c r="A29" s="171"/>
      <c r="B29" s="1776"/>
      <c r="C29" s="1776" t="s">
        <v>1418</v>
      </c>
    </row>
    <row r="30" spans="1:3">
      <c r="A30" s="2306" t="s">
        <v>1419</v>
      </c>
      <c r="B30" s="2306"/>
      <c r="C30" s="2306"/>
    </row>
  </sheetData>
  <mergeCells count="3">
    <mergeCell ref="B3:B4"/>
    <mergeCell ref="C3:C4"/>
    <mergeCell ref="A30:C30"/>
  </mergeCells>
  <phoneticPr fontId="8"/>
  <printOptions horizontalCentere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BD660-7782-4644-AA2B-3266A318AD24}">
  <sheetPr>
    <pageSetUpPr fitToPage="1"/>
  </sheetPr>
  <dimension ref="A1:N119"/>
  <sheetViews>
    <sheetView view="pageBreakPreview" zoomScale="70" zoomScaleNormal="100" zoomScaleSheetLayoutView="70" workbookViewId="0">
      <selection activeCell="I19" sqref="I19"/>
    </sheetView>
  </sheetViews>
  <sheetFormatPr defaultRowHeight="13.5"/>
  <cols>
    <col min="1" max="1" width="10.625" style="16" customWidth="1"/>
    <col min="2" max="2" width="10.5" style="16" bestFit="1" customWidth="1"/>
    <col min="3" max="3" width="5.625" style="16" bestFit="1" customWidth="1"/>
    <col min="4" max="11" width="7.625" style="16" customWidth="1"/>
    <col min="12" max="13" width="8.625" style="181" customWidth="1"/>
    <col min="14" max="14" width="15.625" style="181" customWidth="1"/>
    <col min="15" max="16384" width="9" style="16"/>
  </cols>
  <sheetData>
    <row r="1" spans="1:14" ht="20.100000000000001" customHeight="1">
      <c r="A1" s="1777" t="s">
        <v>1420</v>
      </c>
    </row>
    <row r="2" spans="1:14" s="60" customFormat="1" ht="15" customHeight="1">
      <c r="A2" s="2340" t="s">
        <v>3</v>
      </c>
      <c r="B2" s="2341" t="s">
        <v>1421</v>
      </c>
      <c r="C2" s="1778"/>
      <c r="D2" s="2344" t="s">
        <v>1422</v>
      </c>
      <c r="E2" s="2345"/>
      <c r="F2" s="2346" t="s">
        <v>1423</v>
      </c>
      <c r="G2" s="2345"/>
      <c r="H2" s="2347"/>
      <c r="I2" s="2345" t="s">
        <v>1424</v>
      </c>
      <c r="J2" s="2345"/>
      <c r="K2" s="1779" t="s">
        <v>1425</v>
      </c>
      <c r="L2" s="2330" t="s">
        <v>1426</v>
      </c>
      <c r="M2" s="2331" t="s">
        <v>1427</v>
      </c>
      <c r="N2" s="2333" t="s">
        <v>1428</v>
      </c>
    </row>
    <row r="3" spans="1:14" s="60" customFormat="1" ht="15" customHeight="1">
      <c r="A3" s="2340"/>
      <c r="B3" s="2342"/>
      <c r="C3" s="1780" t="s">
        <v>1429</v>
      </c>
      <c r="D3" s="205" t="s">
        <v>1430</v>
      </c>
      <c r="E3" s="205" t="s">
        <v>1431</v>
      </c>
      <c r="F3" s="1781" t="s">
        <v>1430</v>
      </c>
      <c r="G3" s="205" t="s">
        <v>1431</v>
      </c>
      <c r="H3" s="1782" t="s">
        <v>1432</v>
      </c>
      <c r="I3" s="205" t="s">
        <v>1430</v>
      </c>
      <c r="J3" s="205" t="s">
        <v>1431</v>
      </c>
      <c r="K3" s="205" t="s">
        <v>1430</v>
      </c>
      <c r="L3" s="2330"/>
      <c r="M3" s="2332"/>
      <c r="N3" s="2334"/>
    </row>
    <row r="4" spans="1:14" s="60" customFormat="1" ht="15" customHeight="1">
      <c r="A4" s="2340"/>
      <c r="B4" s="2343"/>
      <c r="C4" s="1780" t="s">
        <v>1433</v>
      </c>
      <c r="D4" s="1783" t="s">
        <v>1434</v>
      </c>
      <c r="E4" s="205" t="s">
        <v>1435</v>
      </c>
      <c r="F4" s="1781" t="s">
        <v>1436</v>
      </c>
      <c r="G4" s="205" t="s">
        <v>1437</v>
      </c>
      <c r="H4" s="1725" t="s">
        <v>1436</v>
      </c>
      <c r="I4" s="1783" t="s">
        <v>1438</v>
      </c>
      <c r="J4" s="205" t="s">
        <v>1439</v>
      </c>
      <c r="K4" s="205" t="s">
        <v>1440</v>
      </c>
      <c r="L4" s="2330"/>
      <c r="M4" s="2332"/>
      <c r="N4" s="2334"/>
    </row>
    <row r="5" spans="1:14" s="60" customFormat="1" ht="18" customHeight="1">
      <c r="A5" s="2335" t="s">
        <v>1441</v>
      </c>
      <c r="B5" s="1784" t="s">
        <v>1442</v>
      </c>
      <c r="C5" s="1784"/>
      <c r="D5" s="1785"/>
      <c r="E5" s="1785"/>
      <c r="F5" s="1786">
        <v>643</v>
      </c>
      <c r="G5" s="1785">
        <v>51</v>
      </c>
      <c r="H5" s="1787">
        <v>103</v>
      </c>
      <c r="I5" s="1785">
        <v>9168</v>
      </c>
      <c r="J5" s="1785">
        <v>394</v>
      </c>
      <c r="K5" s="1785">
        <v>1512</v>
      </c>
      <c r="L5" s="1584">
        <f>SUM(D5:K5)</f>
        <v>11871</v>
      </c>
      <c r="M5" s="2336">
        <f>SUM(L5:L8)</f>
        <v>66069</v>
      </c>
      <c r="N5" s="2339">
        <v>35198860</v>
      </c>
    </row>
    <row r="6" spans="1:14" s="60" customFormat="1" ht="18" customHeight="1">
      <c r="A6" s="2321"/>
      <c r="B6" s="1788" t="s">
        <v>1443</v>
      </c>
      <c r="C6" s="1788"/>
      <c r="D6" s="1785"/>
      <c r="E6" s="1785"/>
      <c r="F6" s="1786">
        <v>643</v>
      </c>
      <c r="G6" s="1785">
        <v>10</v>
      </c>
      <c r="H6" s="1787">
        <v>93</v>
      </c>
      <c r="I6" s="1785">
        <v>9143</v>
      </c>
      <c r="J6" s="1785">
        <v>112</v>
      </c>
      <c r="K6" s="1785">
        <v>1068</v>
      </c>
      <c r="L6" s="1584">
        <f t="shared" ref="L6:L28" si="0">SUM(D6:K6)</f>
        <v>11069</v>
      </c>
      <c r="M6" s="2337"/>
      <c r="N6" s="2339"/>
    </row>
    <row r="7" spans="1:14" s="60" customFormat="1" ht="18" customHeight="1">
      <c r="A7" s="2321"/>
      <c r="B7" s="1788" t="s">
        <v>1444</v>
      </c>
      <c r="C7" s="1788"/>
      <c r="D7" s="1785"/>
      <c r="E7" s="1785"/>
      <c r="F7" s="1786">
        <v>876</v>
      </c>
      <c r="G7" s="1785">
        <v>86</v>
      </c>
      <c r="H7" s="1787">
        <v>116</v>
      </c>
      <c r="I7" s="1785">
        <v>13211</v>
      </c>
      <c r="J7" s="1785">
        <v>386</v>
      </c>
      <c r="K7" s="1785">
        <v>3292</v>
      </c>
      <c r="L7" s="1584">
        <f t="shared" si="0"/>
        <v>17967</v>
      </c>
      <c r="M7" s="2337"/>
      <c r="N7" s="2339"/>
    </row>
    <row r="8" spans="1:14" s="60" customFormat="1" ht="18" customHeight="1">
      <c r="A8" s="2321"/>
      <c r="B8" s="1789" t="s">
        <v>1445</v>
      </c>
      <c r="C8" s="1789"/>
      <c r="D8" s="1790">
        <v>3062</v>
      </c>
      <c r="E8" s="1790">
        <v>295</v>
      </c>
      <c r="F8" s="1791">
        <v>1335</v>
      </c>
      <c r="G8" s="1790">
        <v>47</v>
      </c>
      <c r="H8" s="1792">
        <v>97</v>
      </c>
      <c r="I8" s="1790">
        <v>15367</v>
      </c>
      <c r="J8" s="1790">
        <v>114</v>
      </c>
      <c r="K8" s="1790">
        <v>4845</v>
      </c>
      <c r="L8" s="1793">
        <f t="shared" si="0"/>
        <v>25162</v>
      </c>
      <c r="M8" s="2338"/>
      <c r="N8" s="2339"/>
    </row>
    <row r="9" spans="1:14" s="60" customFormat="1" ht="18" customHeight="1">
      <c r="A9" s="2321" t="s">
        <v>1446</v>
      </c>
      <c r="B9" s="1794" t="s">
        <v>1442</v>
      </c>
      <c r="C9" s="1794"/>
      <c r="D9" s="1795"/>
      <c r="E9" s="1795"/>
      <c r="F9" s="1796">
        <v>1017</v>
      </c>
      <c r="G9" s="1795">
        <v>62</v>
      </c>
      <c r="H9" s="1797">
        <v>118</v>
      </c>
      <c r="I9" s="1795">
        <v>9743</v>
      </c>
      <c r="J9" s="1795">
        <v>481</v>
      </c>
      <c r="K9" s="1795">
        <v>1725</v>
      </c>
      <c r="L9" s="1798">
        <f t="shared" si="0"/>
        <v>13146</v>
      </c>
      <c r="M9" s="2336">
        <f t="shared" ref="M9" si="1">SUM(L9:L12)</f>
        <v>67381</v>
      </c>
      <c r="N9" s="2339">
        <v>35796120</v>
      </c>
    </row>
    <row r="10" spans="1:14" s="60" customFormat="1" ht="18" customHeight="1">
      <c r="A10" s="2321"/>
      <c r="B10" s="1788" t="s">
        <v>1443</v>
      </c>
      <c r="C10" s="1788"/>
      <c r="D10" s="1785"/>
      <c r="E10" s="1785"/>
      <c r="F10" s="1786">
        <v>999</v>
      </c>
      <c r="G10" s="1785">
        <v>6</v>
      </c>
      <c r="H10" s="1787">
        <v>123</v>
      </c>
      <c r="I10" s="1785">
        <v>10852</v>
      </c>
      <c r="J10" s="1785">
        <v>120</v>
      </c>
      <c r="K10" s="1785">
        <v>1673</v>
      </c>
      <c r="L10" s="1584">
        <f t="shared" si="0"/>
        <v>13773</v>
      </c>
      <c r="M10" s="2337"/>
      <c r="N10" s="2339"/>
    </row>
    <row r="11" spans="1:14" s="60" customFormat="1" ht="18" customHeight="1">
      <c r="A11" s="2321"/>
      <c r="B11" s="1788" t="s">
        <v>1444</v>
      </c>
      <c r="C11" s="1788"/>
      <c r="D11" s="1785"/>
      <c r="E11" s="1785"/>
      <c r="F11" s="1786">
        <v>1046</v>
      </c>
      <c r="G11" s="1785">
        <v>38</v>
      </c>
      <c r="H11" s="1787">
        <v>205</v>
      </c>
      <c r="I11" s="1785">
        <v>13961</v>
      </c>
      <c r="J11" s="1785">
        <v>336</v>
      </c>
      <c r="K11" s="1785">
        <v>3913</v>
      </c>
      <c r="L11" s="1584">
        <f t="shared" si="0"/>
        <v>19499</v>
      </c>
      <c r="M11" s="2337"/>
      <c r="N11" s="2339"/>
    </row>
    <row r="12" spans="1:14" s="60" customFormat="1" ht="18" customHeight="1">
      <c r="A12" s="2321"/>
      <c r="B12" s="1789" t="s">
        <v>1445</v>
      </c>
      <c r="C12" s="1789"/>
      <c r="D12" s="1790">
        <v>805</v>
      </c>
      <c r="E12" s="1790">
        <v>304</v>
      </c>
      <c r="F12" s="1791">
        <v>1272</v>
      </c>
      <c r="G12" s="1790">
        <v>34</v>
      </c>
      <c r="H12" s="1792">
        <v>135</v>
      </c>
      <c r="I12" s="1790">
        <v>14186</v>
      </c>
      <c r="J12" s="1790">
        <v>110</v>
      </c>
      <c r="K12" s="1790">
        <v>4117</v>
      </c>
      <c r="L12" s="1793">
        <f t="shared" si="0"/>
        <v>20963</v>
      </c>
      <c r="M12" s="2338"/>
      <c r="N12" s="2339"/>
    </row>
    <row r="13" spans="1:14" s="60" customFormat="1" ht="18" customHeight="1">
      <c r="A13" s="2335" t="s">
        <v>1447</v>
      </c>
      <c r="B13" s="1784" t="s">
        <v>1442</v>
      </c>
      <c r="C13" s="1784"/>
      <c r="D13" s="1785"/>
      <c r="E13" s="1785"/>
      <c r="F13" s="1786">
        <v>949</v>
      </c>
      <c r="G13" s="1785">
        <v>69</v>
      </c>
      <c r="H13" s="1787">
        <v>186</v>
      </c>
      <c r="I13" s="1785">
        <v>10624</v>
      </c>
      <c r="J13" s="1785">
        <v>454</v>
      </c>
      <c r="K13" s="1785">
        <v>2483</v>
      </c>
      <c r="L13" s="1584">
        <f t="shared" si="0"/>
        <v>14765</v>
      </c>
      <c r="M13" s="2337">
        <f t="shared" ref="M13" si="2">SUM(L13:L16)</f>
        <v>68218</v>
      </c>
      <c r="N13" s="2339">
        <v>36226320</v>
      </c>
    </row>
    <row r="14" spans="1:14" s="60" customFormat="1" ht="18" customHeight="1">
      <c r="A14" s="2321"/>
      <c r="B14" s="1788" t="s">
        <v>1443</v>
      </c>
      <c r="C14" s="1788"/>
      <c r="D14" s="1785"/>
      <c r="E14" s="1785"/>
      <c r="F14" s="1786">
        <v>778</v>
      </c>
      <c r="G14" s="1785">
        <v>6</v>
      </c>
      <c r="H14" s="1787">
        <v>137</v>
      </c>
      <c r="I14" s="1785">
        <v>9604</v>
      </c>
      <c r="J14" s="1785">
        <v>109</v>
      </c>
      <c r="K14" s="1785">
        <v>1169</v>
      </c>
      <c r="L14" s="1584">
        <f t="shared" si="0"/>
        <v>11803</v>
      </c>
      <c r="M14" s="2337"/>
      <c r="N14" s="2339"/>
    </row>
    <row r="15" spans="1:14" s="60" customFormat="1" ht="18" customHeight="1">
      <c r="A15" s="2321"/>
      <c r="B15" s="1788" t="s">
        <v>1444</v>
      </c>
      <c r="C15" s="1788"/>
      <c r="D15" s="1785"/>
      <c r="E15" s="1785"/>
      <c r="F15" s="1786">
        <v>1140</v>
      </c>
      <c r="G15" s="1785">
        <v>62</v>
      </c>
      <c r="H15" s="1787">
        <v>197</v>
      </c>
      <c r="I15" s="1785">
        <v>13431</v>
      </c>
      <c r="J15" s="1785">
        <v>441</v>
      </c>
      <c r="K15" s="1785">
        <v>3524</v>
      </c>
      <c r="L15" s="1584">
        <f t="shared" si="0"/>
        <v>18795</v>
      </c>
      <c r="M15" s="2337"/>
      <c r="N15" s="2339"/>
    </row>
    <row r="16" spans="1:14" s="60" customFormat="1" ht="18" customHeight="1">
      <c r="A16" s="2322"/>
      <c r="B16" s="1788" t="s">
        <v>1445</v>
      </c>
      <c r="C16" s="1788"/>
      <c r="D16" s="1785">
        <v>1472</v>
      </c>
      <c r="E16" s="1785">
        <v>183</v>
      </c>
      <c r="F16" s="1786">
        <v>1205</v>
      </c>
      <c r="G16" s="1785">
        <v>31</v>
      </c>
      <c r="H16" s="1787">
        <v>117</v>
      </c>
      <c r="I16" s="1785">
        <v>14711</v>
      </c>
      <c r="J16" s="1785">
        <v>130</v>
      </c>
      <c r="K16" s="1785">
        <v>5006</v>
      </c>
      <c r="L16" s="1584">
        <f t="shared" si="0"/>
        <v>22855</v>
      </c>
      <c r="M16" s="2337"/>
      <c r="N16" s="2339"/>
    </row>
    <row r="17" spans="1:14" s="60" customFormat="1" ht="18" customHeight="1">
      <c r="A17" s="2322" t="s">
        <v>1448</v>
      </c>
      <c r="B17" s="1794" t="s">
        <v>1442</v>
      </c>
      <c r="C17" s="1794"/>
      <c r="D17" s="1795"/>
      <c r="E17" s="1795"/>
      <c r="F17" s="1796">
        <v>690</v>
      </c>
      <c r="G17" s="1795">
        <v>10</v>
      </c>
      <c r="H17" s="1797">
        <v>126</v>
      </c>
      <c r="I17" s="1795">
        <v>7044</v>
      </c>
      <c r="J17" s="1795">
        <v>42</v>
      </c>
      <c r="K17" s="1795">
        <v>1112</v>
      </c>
      <c r="L17" s="1798">
        <f t="shared" si="0"/>
        <v>9024</v>
      </c>
      <c r="M17" s="2336">
        <f t="shared" ref="M17" si="3">SUM(L17:L20)</f>
        <v>62816</v>
      </c>
      <c r="N17" s="2339">
        <v>32455680</v>
      </c>
    </row>
    <row r="18" spans="1:14" s="60" customFormat="1" ht="18" customHeight="1">
      <c r="A18" s="2329"/>
      <c r="B18" s="1788" t="s">
        <v>1443</v>
      </c>
      <c r="C18" s="1788"/>
      <c r="D18" s="1785"/>
      <c r="E18" s="1785"/>
      <c r="F18" s="1786">
        <v>827</v>
      </c>
      <c r="G18" s="1785">
        <v>9</v>
      </c>
      <c r="H18" s="1787">
        <v>169</v>
      </c>
      <c r="I18" s="1785">
        <v>9883</v>
      </c>
      <c r="J18" s="1785">
        <v>83</v>
      </c>
      <c r="K18" s="1785">
        <v>1440</v>
      </c>
      <c r="L18" s="1584">
        <f t="shared" si="0"/>
        <v>12411</v>
      </c>
      <c r="M18" s="2337"/>
      <c r="N18" s="2339"/>
    </row>
    <row r="19" spans="1:14" s="60" customFormat="1" ht="18" customHeight="1">
      <c r="A19" s="2329"/>
      <c r="B19" s="1788" t="s">
        <v>1444</v>
      </c>
      <c r="C19" s="1788"/>
      <c r="D19" s="1785"/>
      <c r="E19" s="1785"/>
      <c r="F19" s="1786">
        <v>1407</v>
      </c>
      <c r="G19" s="1785">
        <v>37</v>
      </c>
      <c r="H19" s="1787">
        <v>307</v>
      </c>
      <c r="I19" s="1785">
        <v>16091</v>
      </c>
      <c r="J19" s="1785">
        <v>252</v>
      </c>
      <c r="K19" s="1785">
        <v>4850</v>
      </c>
      <c r="L19" s="1584">
        <f t="shared" si="0"/>
        <v>22944</v>
      </c>
      <c r="M19" s="2337"/>
      <c r="N19" s="2339"/>
    </row>
    <row r="20" spans="1:14" s="60" customFormat="1" ht="18" customHeight="1">
      <c r="A20" s="2335"/>
      <c r="B20" s="1789" t="s">
        <v>1445</v>
      </c>
      <c r="C20" s="1789"/>
      <c r="D20" s="1790">
        <v>1290</v>
      </c>
      <c r="E20" s="1790">
        <v>216</v>
      </c>
      <c r="F20" s="1791">
        <v>1010</v>
      </c>
      <c r="G20" s="1790">
        <v>23</v>
      </c>
      <c r="H20" s="1792">
        <v>133</v>
      </c>
      <c r="I20" s="1790">
        <v>12271</v>
      </c>
      <c r="J20" s="1790">
        <v>113</v>
      </c>
      <c r="K20" s="1790">
        <v>3381</v>
      </c>
      <c r="L20" s="1793">
        <f t="shared" si="0"/>
        <v>18437</v>
      </c>
      <c r="M20" s="2338"/>
      <c r="N20" s="2339"/>
    </row>
    <row r="21" spans="1:14" s="60" customFormat="1" ht="18" customHeight="1">
      <c r="A21" s="2322" t="s">
        <v>1449</v>
      </c>
      <c r="B21" s="1784" t="s">
        <v>1442</v>
      </c>
      <c r="C21" s="1784"/>
      <c r="D21" s="1785"/>
      <c r="E21" s="1785"/>
      <c r="F21" s="1786">
        <v>867.5</v>
      </c>
      <c r="G21" s="1785">
        <v>47</v>
      </c>
      <c r="H21" s="1787">
        <v>209</v>
      </c>
      <c r="I21" s="1785">
        <v>9971</v>
      </c>
      <c r="J21" s="1785">
        <v>331</v>
      </c>
      <c r="K21" s="1785">
        <v>2217</v>
      </c>
      <c r="L21" s="1584">
        <f t="shared" si="0"/>
        <v>13642.5</v>
      </c>
      <c r="M21" s="2336">
        <f t="shared" ref="M21" si="4">SUM(L21:L24)</f>
        <v>72037.5</v>
      </c>
      <c r="N21" s="2339">
        <v>37923610</v>
      </c>
    </row>
    <row r="22" spans="1:14" s="60" customFormat="1" ht="18" customHeight="1">
      <c r="A22" s="2329"/>
      <c r="B22" s="1788" t="s">
        <v>1443</v>
      </c>
      <c r="C22" s="1788"/>
      <c r="D22" s="1785"/>
      <c r="E22" s="1785"/>
      <c r="F22" s="1786">
        <v>1026.5</v>
      </c>
      <c r="G22" s="1785">
        <v>7</v>
      </c>
      <c r="H22" s="1787">
        <v>198</v>
      </c>
      <c r="I22" s="1785">
        <v>10672</v>
      </c>
      <c r="J22" s="1785">
        <v>90</v>
      </c>
      <c r="K22" s="1785">
        <v>1505</v>
      </c>
      <c r="L22" s="1584">
        <f t="shared" si="0"/>
        <v>13498.5</v>
      </c>
      <c r="M22" s="2337"/>
      <c r="N22" s="2339"/>
    </row>
    <row r="23" spans="1:14" s="60" customFormat="1" ht="18" customHeight="1">
      <c r="A23" s="2329"/>
      <c r="B23" s="1788" t="s">
        <v>1444</v>
      </c>
      <c r="C23" s="1788"/>
      <c r="D23" s="1785"/>
      <c r="E23" s="1785"/>
      <c r="F23" s="1786">
        <v>1124</v>
      </c>
      <c r="G23" s="1785">
        <v>39</v>
      </c>
      <c r="H23" s="1787">
        <v>180</v>
      </c>
      <c r="I23" s="1785">
        <v>13289</v>
      </c>
      <c r="J23" s="1785">
        <v>364</v>
      </c>
      <c r="K23" s="1785">
        <v>3802</v>
      </c>
      <c r="L23" s="1584">
        <f t="shared" si="0"/>
        <v>18798</v>
      </c>
      <c r="M23" s="2337"/>
      <c r="N23" s="2339"/>
    </row>
    <row r="24" spans="1:14" s="60" customFormat="1" ht="18" customHeight="1">
      <c r="A24" s="2329"/>
      <c r="B24" s="1788" t="s">
        <v>1445</v>
      </c>
      <c r="C24" s="1788"/>
      <c r="D24" s="1785">
        <v>1722</v>
      </c>
      <c r="E24" s="1785">
        <v>273</v>
      </c>
      <c r="F24" s="1786">
        <v>1601.5</v>
      </c>
      <c r="G24" s="1785">
        <v>32</v>
      </c>
      <c r="H24" s="1787">
        <v>166</v>
      </c>
      <c r="I24" s="1785">
        <v>16827</v>
      </c>
      <c r="J24" s="1785">
        <v>107</v>
      </c>
      <c r="K24" s="1785">
        <v>5370</v>
      </c>
      <c r="L24" s="1584">
        <f t="shared" si="0"/>
        <v>26098.5</v>
      </c>
      <c r="M24" s="2338"/>
      <c r="N24" s="2339"/>
    </row>
    <row r="25" spans="1:14" s="60" customFormat="1" ht="18" customHeight="1">
      <c r="A25" s="2322" t="s">
        <v>1450</v>
      </c>
      <c r="B25" s="1794" t="s">
        <v>1442</v>
      </c>
      <c r="C25" s="1794"/>
      <c r="D25" s="1795"/>
      <c r="E25" s="1795"/>
      <c r="F25" s="1796">
        <v>1062</v>
      </c>
      <c r="G25" s="1795">
        <v>46</v>
      </c>
      <c r="H25" s="1797">
        <v>229</v>
      </c>
      <c r="I25" s="1795">
        <v>11499</v>
      </c>
      <c r="J25" s="1795">
        <v>427</v>
      </c>
      <c r="K25" s="1795">
        <v>3015</v>
      </c>
      <c r="L25" s="1798">
        <f t="shared" si="0"/>
        <v>16278</v>
      </c>
      <c r="M25" s="2323">
        <f t="shared" ref="M25" si="5">SUM(L25:L28)</f>
        <v>71387.5</v>
      </c>
      <c r="N25" s="2309">
        <v>37567110</v>
      </c>
    </row>
    <row r="26" spans="1:14" s="60" customFormat="1" ht="18" customHeight="1">
      <c r="A26" s="2329"/>
      <c r="B26" s="1788" t="s">
        <v>1443</v>
      </c>
      <c r="C26" s="1788"/>
      <c r="D26" s="1785"/>
      <c r="E26" s="1785"/>
      <c r="F26" s="1786">
        <v>1126</v>
      </c>
      <c r="G26" s="1785">
        <v>14</v>
      </c>
      <c r="H26" s="1787">
        <v>221</v>
      </c>
      <c r="I26" s="1785">
        <v>10655</v>
      </c>
      <c r="J26" s="1785">
        <v>107</v>
      </c>
      <c r="K26" s="1785">
        <v>1787</v>
      </c>
      <c r="L26" s="1584">
        <f t="shared" si="0"/>
        <v>13910</v>
      </c>
      <c r="M26" s="2324"/>
      <c r="N26" s="2309"/>
    </row>
    <row r="27" spans="1:14" s="60" customFormat="1" ht="18" customHeight="1">
      <c r="A27" s="2329"/>
      <c r="B27" s="1788" t="s">
        <v>1444</v>
      </c>
      <c r="C27" s="1788"/>
      <c r="D27" s="1785"/>
      <c r="E27" s="1785"/>
      <c r="F27" s="1786">
        <v>1084.5</v>
      </c>
      <c r="G27" s="1785">
        <v>112</v>
      </c>
      <c r="H27" s="1787">
        <v>228</v>
      </c>
      <c r="I27" s="1785">
        <v>14400</v>
      </c>
      <c r="J27" s="1785">
        <v>406</v>
      </c>
      <c r="K27" s="1785">
        <v>4109</v>
      </c>
      <c r="L27" s="1584">
        <f t="shared" si="0"/>
        <v>20339.5</v>
      </c>
      <c r="M27" s="2324"/>
      <c r="N27" s="2309"/>
    </row>
    <row r="28" spans="1:14" s="60" customFormat="1" ht="18" customHeight="1">
      <c r="A28" s="2335"/>
      <c r="B28" s="1789" t="s">
        <v>1445</v>
      </c>
      <c r="C28" s="1789"/>
      <c r="D28" s="1790">
        <v>1759</v>
      </c>
      <c r="E28" s="1790">
        <v>164</v>
      </c>
      <c r="F28" s="1791">
        <v>1132</v>
      </c>
      <c r="G28" s="1790">
        <v>23</v>
      </c>
      <c r="H28" s="1792">
        <v>180</v>
      </c>
      <c r="I28" s="1790">
        <v>13024</v>
      </c>
      <c r="J28" s="1790">
        <v>99</v>
      </c>
      <c r="K28" s="1790">
        <v>4479</v>
      </c>
      <c r="L28" s="1793">
        <f t="shared" si="0"/>
        <v>20860</v>
      </c>
      <c r="M28" s="2328"/>
      <c r="N28" s="2309"/>
    </row>
    <row r="29" spans="1:14" ht="18" customHeight="1">
      <c r="A29" s="2329" t="s">
        <v>1451</v>
      </c>
      <c r="B29" s="1784" t="s">
        <v>1442</v>
      </c>
      <c r="C29" s="1784"/>
      <c r="D29" s="1799" t="s">
        <v>1452</v>
      </c>
      <c r="E29" s="1799" t="s">
        <v>1452</v>
      </c>
      <c r="F29" s="1586">
        <v>776</v>
      </c>
      <c r="G29" s="1800">
        <v>32</v>
      </c>
      <c r="H29" s="1585">
        <v>188</v>
      </c>
      <c r="I29" s="1800">
        <v>9852</v>
      </c>
      <c r="J29" s="1800">
        <v>381</v>
      </c>
      <c r="K29" s="1800">
        <v>2371</v>
      </c>
      <c r="L29" s="1584">
        <f>SUM(D29:K29)</f>
        <v>13600</v>
      </c>
      <c r="M29" s="2324">
        <f>SUM(L29:L32)</f>
        <v>76723</v>
      </c>
      <c r="N29" s="2309">
        <v>39975615</v>
      </c>
    </row>
    <row r="30" spans="1:14" ht="18" customHeight="1">
      <c r="A30" s="2329"/>
      <c r="B30" s="1788" t="s">
        <v>1443</v>
      </c>
      <c r="C30" s="1788"/>
      <c r="D30" s="1800">
        <v>1304</v>
      </c>
      <c r="E30" s="1800">
        <v>1</v>
      </c>
      <c r="F30" s="1586">
        <v>872</v>
      </c>
      <c r="G30" s="1800">
        <v>17</v>
      </c>
      <c r="H30" s="1585">
        <v>227</v>
      </c>
      <c r="I30" s="1800">
        <v>9657</v>
      </c>
      <c r="J30" s="1800">
        <v>138</v>
      </c>
      <c r="K30" s="1800">
        <v>1977</v>
      </c>
      <c r="L30" s="1584">
        <f t="shared" ref="L30:L39" si="6">SUM(D30:K30)</f>
        <v>14193</v>
      </c>
      <c r="M30" s="2324"/>
      <c r="N30" s="2309"/>
    </row>
    <row r="31" spans="1:14" ht="18" customHeight="1">
      <c r="A31" s="2329"/>
      <c r="B31" s="1788" t="s">
        <v>1444</v>
      </c>
      <c r="C31" s="1788"/>
      <c r="D31" s="1800">
        <v>2932</v>
      </c>
      <c r="E31" s="1800">
        <v>20</v>
      </c>
      <c r="F31" s="1586">
        <v>886</v>
      </c>
      <c r="G31" s="1800">
        <v>74</v>
      </c>
      <c r="H31" s="1585">
        <v>261</v>
      </c>
      <c r="I31" s="1800">
        <v>12244</v>
      </c>
      <c r="J31" s="1800">
        <v>370</v>
      </c>
      <c r="K31" s="1800">
        <v>3437</v>
      </c>
      <c r="L31" s="1584">
        <f t="shared" si="6"/>
        <v>20224</v>
      </c>
      <c r="M31" s="2324"/>
      <c r="N31" s="2309"/>
    </row>
    <row r="32" spans="1:14" ht="18" customHeight="1">
      <c r="A32" s="2329"/>
      <c r="B32" s="1788" t="s">
        <v>1445</v>
      </c>
      <c r="C32" s="1788"/>
      <c r="D32" s="1800">
        <v>8315</v>
      </c>
      <c r="E32" s="1800">
        <v>169</v>
      </c>
      <c r="F32" s="1586">
        <v>985</v>
      </c>
      <c r="G32" s="1800">
        <v>9</v>
      </c>
      <c r="H32" s="1585">
        <v>174</v>
      </c>
      <c r="I32" s="1800">
        <v>14695</v>
      </c>
      <c r="J32" s="1800">
        <v>84</v>
      </c>
      <c r="K32" s="1800">
        <v>4275</v>
      </c>
      <c r="L32" s="1584">
        <f t="shared" si="6"/>
        <v>28706</v>
      </c>
      <c r="M32" s="2324"/>
      <c r="N32" s="2309"/>
    </row>
    <row r="33" spans="1:14" ht="18" customHeight="1">
      <c r="A33" s="2321" t="s">
        <v>1453</v>
      </c>
      <c r="B33" s="1794" t="s">
        <v>1442</v>
      </c>
      <c r="C33" s="1794"/>
      <c r="D33" s="1801">
        <v>1904</v>
      </c>
      <c r="E33" s="1801">
        <v>3</v>
      </c>
      <c r="F33" s="1802">
        <v>870</v>
      </c>
      <c r="G33" s="1801">
        <v>47</v>
      </c>
      <c r="H33" s="1803">
        <v>242</v>
      </c>
      <c r="I33" s="1801">
        <v>10341</v>
      </c>
      <c r="J33" s="1801">
        <v>412</v>
      </c>
      <c r="K33" s="1801">
        <v>2596</v>
      </c>
      <c r="L33" s="1798">
        <f t="shared" si="6"/>
        <v>16415</v>
      </c>
      <c r="M33" s="2323">
        <f>SUM(L33:L36)</f>
        <v>82948</v>
      </c>
      <c r="N33" s="2309">
        <v>43124745</v>
      </c>
    </row>
    <row r="34" spans="1:14" ht="18" customHeight="1">
      <c r="A34" s="2321"/>
      <c r="B34" s="1788" t="s">
        <v>1443</v>
      </c>
      <c r="C34" s="1788"/>
      <c r="D34" s="1800">
        <v>2125</v>
      </c>
      <c r="E34" s="1800">
        <v>3</v>
      </c>
      <c r="F34" s="1586">
        <v>817</v>
      </c>
      <c r="G34" s="1800">
        <v>17</v>
      </c>
      <c r="H34" s="1585">
        <v>176</v>
      </c>
      <c r="I34" s="1800">
        <v>8084</v>
      </c>
      <c r="J34" s="1800">
        <v>104</v>
      </c>
      <c r="K34" s="1800">
        <v>1500</v>
      </c>
      <c r="L34" s="1584">
        <f t="shared" si="6"/>
        <v>12826</v>
      </c>
      <c r="M34" s="2324"/>
      <c r="N34" s="2309"/>
    </row>
    <row r="35" spans="1:14" ht="18" customHeight="1">
      <c r="A35" s="2321"/>
      <c r="B35" s="1788" t="s">
        <v>1444</v>
      </c>
      <c r="C35" s="1788"/>
      <c r="D35" s="1800">
        <v>3042</v>
      </c>
      <c r="E35" s="1800">
        <v>9</v>
      </c>
      <c r="F35" s="1586">
        <v>1004</v>
      </c>
      <c r="G35" s="1800">
        <v>76</v>
      </c>
      <c r="H35" s="1585">
        <v>252</v>
      </c>
      <c r="I35" s="1800">
        <v>13094</v>
      </c>
      <c r="J35" s="1800">
        <v>386</v>
      </c>
      <c r="K35" s="1800">
        <v>3427</v>
      </c>
      <c r="L35" s="1584">
        <f t="shared" si="6"/>
        <v>21290</v>
      </c>
      <c r="M35" s="2324"/>
      <c r="N35" s="2309"/>
    </row>
    <row r="36" spans="1:14" ht="18" customHeight="1">
      <c r="A36" s="2322"/>
      <c r="B36" s="1788" t="s">
        <v>1445</v>
      </c>
      <c r="C36" s="1788"/>
      <c r="D36" s="1800">
        <v>10988</v>
      </c>
      <c r="E36" s="1800">
        <v>103</v>
      </c>
      <c r="F36" s="1586">
        <v>979</v>
      </c>
      <c r="G36" s="1800">
        <v>19</v>
      </c>
      <c r="H36" s="1585">
        <v>194</v>
      </c>
      <c r="I36" s="1800">
        <v>14987</v>
      </c>
      <c r="J36" s="1800">
        <v>99</v>
      </c>
      <c r="K36" s="1800">
        <v>5048</v>
      </c>
      <c r="L36" s="1584">
        <f t="shared" si="6"/>
        <v>32417</v>
      </c>
      <c r="M36" s="2324"/>
      <c r="N36" s="2309"/>
    </row>
    <row r="37" spans="1:14" ht="18" customHeight="1">
      <c r="A37" s="2325" t="s">
        <v>1454</v>
      </c>
      <c r="B37" s="1804" t="s">
        <v>1442</v>
      </c>
      <c r="C37" s="1804"/>
      <c r="D37" s="1805">
        <v>2725</v>
      </c>
      <c r="E37" s="1805">
        <v>3</v>
      </c>
      <c r="F37" s="1806">
        <v>795</v>
      </c>
      <c r="G37" s="1805">
        <v>35</v>
      </c>
      <c r="H37" s="1807">
        <v>317</v>
      </c>
      <c r="I37" s="1805">
        <v>10943</v>
      </c>
      <c r="J37" s="1805">
        <v>284</v>
      </c>
      <c r="K37" s="1805">
        <v>2913</v>
      </c>
      <c r="L37" s="1808">
        <f t="shared" si="6"/>
        <v>18015</v>
      </c>
      <c r="M37" s="2313">
        <f>SUM(L37:L40)</f>
        <v>86997</v>
      </c>
      <c r="N37" s="2309">
        <v>44848380</v>
      </c>
    </row>
    <row r="38" spans="1:14" ht="18" customHeight="1">
      <c r="A38" s="2326"/>
      <c r="B38" s="1809" t="s">
        <v>1443</v>
      </c>
      <c r="C38" s="1809"/>
      <c r="D38" s="1810">
        <v>1877</v>
      </c>
      <c r="E38" s="1810">
        <v>6</v>
      </c>
      <c r="F38" s="1811">
        <v>719</v>
      </c>
      <c r="G38" s="1810">
        <v>10</v>
      </c>
      <c r="H38" s="1812">
        <v>222</v>
      </c>
      <c r="I38" s="1810">
        <v>8563</v>
      </c>
      <c r="J38" s="1810">
        <v>78</v>
      </c>
      <c r="K38" s="1810">
        <v>1210</v>
      </c>
      <c r="L38" s="1813">
        <f t="shared" si="6"/>
        <v>12685</v>
      </c>
      <c r="M38" s="2314"/>
      <c r="N38" s="2309"/>
    </row>
    <row r="39" spans="1:14" ht="18" customHeight="1">
      <c r="A39" s="2326"/>
      <c r="B39" s="1809" t="s">
        <v>1444</v>
      </c>
      <c r="C39" s="1809"/>
      <c r="D39" s="1810">
        <v>3917</v>
      </c>
      <c r="E39" s="1810">
        <v>7</v>
      </c>
      <c r="F39" s="1811">
        <v>871</v>
      </c>
      <c r="G39" s="1810">
        <v>58</v>
      </c>
      <c r="H39" s="1812">
        <v>296</v>
      </c>
      <c r="I39" s="1810">
        <v>14010</v>
      </c>
      <c r="J39" s="1810">
        <v>383</v>
      </c>
      <c r="K39" s="1810">
        <v>3863</v>
      </c>
      <c r="L39" s="1813">
        <f t="shared" si="6"/>
        <v>23405</v>
      </c>
      <c r="M39" s="2314"/>
      <c r="N39" s="2309"/>
    </row>
    <row r="40" spans="1:14" ht="18" customHeight="1">
      <c r="A40" s="2327"/>
      <c r="B40" s="1814" t="s">
        <v>1445</v>
      </c>
      <c r="C40" s="1814"/>
      <c r="D40" s="1815">
        <v>11501</v>
      </c>
      <c r="E40" s="1815">
        <v>122</v>
      </c>
      <c r="F40" s="1816">
        <v>1005</v>
      </c>
      <c r="G40" s="1815">
        <v>15</v>
      </c>
      <c r="H40" s="1817">
        <v>218</v>
      </c>
      <c r="I40" s="1815">
        <v>15215</v>
      </c>
      <c r="J40" s="1815">
        <v>93</v>
      </c>
      <c r="K40" s="1815">
        <v>4723</v>
      </c>
      <c r="L40" s="1818">
        <f>SUM(D40:K40)</f>
        <v>32892</v>
      </c>
      <c r="M40" s="2315"/>
      <c r="N40" s="2309"/>
    </row>
    <row r="41" spans="1:14" s="1854" customFormat="1" ht="18" customHeight="1">
      <c r="A41" s="2307" t="s">
        <v>1455</v>
      </c>
      <c r="B41" s="1788" t="s">
        <v>1442</v>
      </c>
      <c r="C41" s="1788"/>
      <c r="D41" s="1819">
        <v>3622</v>
      </c>
      <c r="E41" s="1820">
        <v>4</v>
      </c>
      <c r="F41" s="1821">
        <v>858</v>
      </c>
      <c r="G41" s="1820">
        <f>11+17+11</f>
        <v>39</v>
      </c>
      <c r="H41" s="1822">
        <f>78+164+85</f>
        <v>327</v>
      </c>
      <c r="I41" s="1820">
        <v>11190</v>
      </c>
      <c r="J41" s="1820">
        <f>78+208+70</f>
        <v>356</v>
      </c>
      <c r="K41" s="1820">
        <f>850+1428+683</f>
        <v>2961</v>
      </c>
      <c r="L41" s="1823">
        <f>SUM(D41:K41)</f>
        <v>19357</v>
      </c>
      <c r="M41" s="2308">
        <f>SUM(L41:L44)</f>
        <v>87137</v>
      </c>
      <c r="N41" s="2309">
        <v>44885835</v>
      </c>
    </row>
    <row r="42" spans="1:14" s="1854" customFormat="1" ht="18" customHeight="1">
      <c r="A42" s="2307"/>
      <c r="B42" s="1788" t="s">
        <v>1443</v>
      </c>
      <c r="C42" s="1788"/>
      <c r="D42" s="1820">
        <v>2454</v>
      </c>
      <c r="E42" s="1820">
        <f>2+2+1</f>
        <v>5</v>
      </c>
      <c r="F42" s="1824">
        <v>786</v>
      </c>
      <c r="G42" s="1820">
        <f>6+3+6</f>
        <v>15</v>
      </c>
      <c r="H42" s="1822">
        <v>249</v>
      </c>
      <c r="I42" s="1820">
        <v>9331</v>
      </c>
      <c r="J42" s="1820">
        <f>29+10+81</f>
        <v>120</v>
      </c>
      <c r="K42" s="1820">
        <v>1710</v>
      </c>
      <c r="L42" s="1823">
        <f t="shared" ref="L42:L44" si="7">SUM(D42:K42)</f>
        <v>14670</v>
      </c>
      <c r="M42" s="2308"/>
      <c r="N42" s="2309"/>
    </row>
    <row r="43" spans="1:14" s="1854" customFormat="1" ht="18" customHeight="1">
      <c r="A43" s="2307"/>
      <c r="B43" s="1788" t="s">
        <v>1444</v>
      </c>
      <c r="C43" s="1788"/>
      <c r="D43" s="1820">
        <v>3665</v>
      </c>
      <c r="E43" s="1820">
        <f>5+5+4</f>
        <v>14</v>
      </c>
      <c r="F43" s="1824">
        <v>894</v>
      </c>
      <c r="G43" s="1820">
        <f>8+6+5</f>
        <v>19</v>
      </c>
      <c r="H43" s="1822">
        <f>59+181+46</f>
        <v>286</v>
      </c>
      <c r="I43" s="1820">
        <v>12194</v>
      </c>
      <c r="J43" s="1820">
        <f>166+151+38</f>
        <v>355</v>
      </c>
      <c r="K43" s="1820">
        <v>2937</v>
      </c>
      <c r="L43" s="1823">
        <f t="shared" si="7"/>
        <v>20364</v>
      </c>
      <c r="M43" s="2308"/>
      <c r="N43" s="2309"/>
    </row>
    <row r="44" spans="1:14" s="1854" customFormat="1" ht="18" customHeight="1">
      <c r="A44" s="2307"/>
      <c r="B44" s="1788" t="s">
        <v>1445</v>
      </c>
      <c r="C44" s="1788"/>
      <c r="D44" s="1825">
        <v>11089</v>
      </c>
      <c r="E44" s="1825">
        <f>25+68</f>
        <v>93</v>
      </c>
      <c r="F44" s="1826">
        <v>894</v>
      </c>
      <c r="G44" s="1825">
        <f>5+2+22</f>
        <v>29</v>
      </c>
      <c r="H44" s="1827">
        <f>91+31+107</f>
        <v>229</v>
      </c>
      <c r="I44" s="1825">
        <v>15602</v>
      </c>
      <c r="J44" s="1825">
        <f>27+18+27</f>
        <v>72</v>
      </c>
      <c r="K44" s="1825">
        <v>4738</v>
      </c>
      <c r="L44" s="1823">
        <f t="shared" si="7"/>
        <v>32746</v>
      </c>
      <c r="M44" s="2308"/>
      <c r="N44" s="2309"/>
    </row>
    <row r="45" spans="1:14" s="1854" customFormat="1" ht="18" customHeight="1">
      <c r="A45" s="2316" t="s">
        <v>1456</v>
      </c>
      <c r="B45" s="1828" t="s">
        <v>1442</v>
      </c>
      <c r="C45" s="1828"/>
      <c r="D45" s="1829">
        <v>3178</v>
      </c>
      <c r="E45" s="1829">
        <v>3</v>
      </c>
      <c r="F45" s="1830">
        <v>800</v>
      </c>
      <c r="G45" s="1829">
        <v>24</v>
      </c>
      <c r="H45" s="1831">
        <v>293</v>
      </c>
      <c r="I45" s="1829">
        <v>10396</v>
      </c>
      <c r="J45" s="1829">
        <v>343</v>
      </c>
      <c r="K45" s="1829">
        <v>2663</v>
      </c>
      <c r="L45" s="1832">
        <f>SUM(D45:K45)</f>
        <v>17700</v>
      </c>
      <c r="M45" s="2319">
        <f>SUM(L45:L48)</f>
        <v>86292</v>
      </c>
      <c r="N45" s="2309">
        <v>44660055</v>
      </c>
    </row>
    <row r="46" spans="1:14" s="1854" customFormat="1" ht="18" customHeight="1">
      <c r="A46" s="2317"/>
      <c r="B46" s="1833" t="s">
        <v>1443</v>
      </c>
      <c r="C46" s="1833"/>
      <c r="D46" s="1820">
        <v>2382</v>
      </c>
      <c r="E46" s="1820">
        <v>1</v>
      </c>
      <c r="F46" s="1824">
        <v>766</v>
      </c>
      <c r="G46" s="1820">
        <v>16</v>
      </c>
      <c r="H46" s="1822">
        <v>265</v>
      </c>
      <c r="I46" s="1820">
        <v>9004</v>
      </c>
      <c r="J46" s="1820">
        <v>69</v>
      </c>
      <c r="K46" s="1820">
        <v>1584</v>
      </c>
      <c r="L46" s="1823">
        <f t="shared" ref="L46:L48" si="8">SUM(D46:K46)</f>
        <v>14087</v>
      </c>
      <c r="M46" s="2308"/>
      <c r="N46" s="2309"/>
    </row>
    <row r="47" spans="1:14" s="1854" customFormat="1" ht="18" customHeight="1">
      <c r="A47" s="2317"/>
      <c r="B47" s="1833" t="s">
        <v>1444</v>
      </c>
      <c r="C47" s="1833"/>
      <c r="D47" s="1820">
        <v>3916</v>
      </c>
      <c r="E47" s="1820">
        <v>9</v>
      </c>
      <c r="F47" s="1824">
        <v>903</v>
      </c>
      <c r="G47" s="1820">
        <v>52</v>
      </c>
      <c r="H47" s="1822">
        <v>324</v>
      </c>
      <c r="I47" s="1820">
        <v>13301</v>
      </c>
      <c r="J47" s="1820">
        <v>368</v>
      </c>
      <c r="K47" s="1820">
        <v>3487</v>
      </c>
      <c r="L47" s="1823">
        <f t="shared" si="8"/>
        <v>22360</v>
      </c>
      <c r="M47" s="2308"/>
      <c r="N47" s="2309"/>
    </row>
    <row r="48" spans="1:14" s="1854" customFormat="1" ht="18" customHeight="1">
      <c r="A48" s="2318"/>
      <c r="B48" s="1834" t="s">
        <v>1445</v>
      </c>
      <c r="C48" s="1834"/>
      <c r="D48" s="1835">
        <v>10387</v>
      </c>
      <c r="E48" s="1835">
        <v>235</v>
      </c>
      <c r="F48" s="1836">
        <v>837</v>
      </c>
      <c r="G48" s="1835">
        <v>47</v>
      </c>
      <c r="H48" s="1837">
        <v>220</v>
      </c>
      <c r="I48" s="1835">
        <v>15730</v>
      </c>
      <c r="J48" s="1835">
        <v>75</v>
      </c>
      <c r="K48" s="1835">
        <v>4614</v>
      </c>
      <c r="L48" s="1838">
        <f t="shared" si="8"/>
        <v>32145</v>
      </c>
      <c r="M48" s="2320"/>
      <c r="N48" s="2309"/>
    </row>
    <row r="49" spans="1:14" ht="18" customHeight="1">
      <c r="A49" s="2311" t="s">
        <v>1457</v>
      </c>
      <c r="B49" s="1839" t="s">
        <v>1442</v>
      </c>
      <c r="C49" s="1839"/>
      <c r="D49" s="1810">
        <v>3429</v>
      </c>
      <c r="E49" s="1810">
        <v>17</v>
      </c>
      <c r="F49" s="1811">
        <v>671</v>
      </c>
      <c r="G49" s="1810">
        <v>28</v>
      </c>
      <c r="H49" s="1812">
        <v>316</v>
      </c>
      <c r="I49" s="1810">
        <v>10722</v>
      </c>
      <c r="J49" s="1810">
        <v>311</v>
      </c>
      <c r="K49" s="1810">
        <v>2521</v>
      </c>
      <c r="L49" s="1840">
        <f>SUM(D49:K49)</f>
        <v>18015</v>
      </c>
      <c r="M49" s="2314">
        <f>SUM(L49:L52)</f>
        <v>78121</v>
      </c>
      <c r="N49" s="2309">
        <v>40156720</v>
      </c>
    </row>
    <row r="50" spans="1:14" ht="18" customHeight="1">
      <c r="A50" s="2311"/>
      <c r="B50" s="1839" t="s">
        <v>1443</v>
      </c>
      <c r="C50" s="1839"/>
      <c r="D50" s="1810">
        <v>1762</v>
      </c>
      <c r="E50" s="1810">
        <v>8</v>
      </c>
      <c r="F50" s="1811">
        <v>548</v>
      </c>
      <c r="G50" s="1810">
        <v>10</v>
      </c>
      <c r="H50" s="1812">
        <v>210</v>
      </c>
      <c r="I50" s="1810">
        <v>8446</v>
      </c>
      <c r="J50" s="1810">
        <v>112</v>
      </c>
      <c r="K50" s="1810">
        <v>1251</v>
      </c>
      <c r="L50" s="1840">
        <f t="shared" ref="L50:L59" si="9">SUM(D50:K50)</f>
        <v>12347</v>
      </c>
      <c r="M50" s="2314"/>
      <c r="N50" s="2309"/>
    </row>
    <row r="51" spans="1:14" ht="18" customHeight="1">
      <c r="A51" s="2311"/>
      <c r="B51" s="1839" t="s">
        <v>1444</v>
      </c>
      <c r="C51" s="1839"/>
      <c r="D51" s="1810">
        <v>2552</v>
      </c>
      <c r="E51" s="1810">
        <v>6</v>
      </c>
      <c r="F51" s="1811">
        <v>681</v>
      </c>
      <c r="G51" s="1810">
        <v>33</v>
      </c>
      <c r="H51" s="1812">
        <v>254</v>
      </c>
      <c r="I51" s="1810">
        <v>10706</v>
      </c>
      <c r="J51" s="1810">
        <v>288</v>
      </c>
      <c r="K51" s="1810">
        <v>2405</v>
      </c>
      <c r="L51" s="1840">
        <f t="shared" si="9"/>
        <v>16925</v>
      </c>
      <c r="M51" s="2314"/>
      <c r="N51" s="2309"/>
    </row>
    <row r="52" spans="1:14" ht="18" customHeight="1">
      <c r="A52" s="2311"/>
      <c r="B52" s="1839" t="s">
        <v>1445</v>
      </c>
      <c r="C52" s="1839"/>
      <c r="D52" s="1810">
        <v>8501</v>
      </c>
      <c r="E52" s="1810">
        <v>54</v>
      </c>
      <c r="F52" s="1811">
        <v>903</v>
      </c>
      <c r="G52" s="1810">
        <v>7</v>
      </c>
      <c r="H52" s="1812">
        <v>237</v>
      </c>
      <c r="I52" s="1810">
        <v>15950</v>
      </c>
      <c r="J52" s="1810">
        <v>64</v>
      </c>
      <c r="K52" s="1810">
        <v>5118</v>
      </c>
      <c r="L52" s="1841">
        <f t="shared" si="9"/>
        <v>30834</v>
      </c>
      <c r="M52" s="2314"/>
      <c r="N52" s="2309"/>
    </row>
    <row r="53" spans="1:14" ht="18" customHeight="1">
      <c r="A53" s="2310" t="s">
        <v>1458</v>
      </c>
      <c r="B53" s="1842" t="s">
        <v>1442</v>
      </c>
      <c r="C53" s="1842"/>
      <c r="D53" s="1805">
        <v>493</v>
      </c>
      <c r="E53" s="1808">
        <v>0</v>
      </c>
      <c r="F53" s="1805">
        <v>264</v>
      </c>
      <c r="G53" s="1808">
        <v>0</v>
      </c>
      <c r="H53" s="1805">
        <v>98</v>
      </c>
      <c r="I53" s="1808">
        <v>4585</v>
      </c>
      <c r="J53" s="1805">
        <v>4</v>
      </c>
      <c r="K53" s="1808">
        <v>690</v>
      </c>
      <c r="L53" s="1843">
        <f t="shared" si="9"/>
        <v>6134</v>
      </c>
      <c r="M53" s="2313">
        <f>SUM(L53:L56)</f>
        <v>70192</v>
      </c>
      <c r="N53" s="2309">
        <v>35712050</v>
      </c>
    </row>
    <row r="54" spans="1:14" ht="18" customHeight="1">
      <c r="A54" s="2311"/>
      <c r="B54" s="1839" t="s">
        <v>1443</v>
      </c>
      <c r="C54" s="1839"/>
      <c r="D54" s="1810">
        <v>1959</v>
      </c>
      <c r="E54" s="1813">
        <v>0</v>
      </c>
      <c r="F54" s="1810">
        <v>704</v>
      </c>
      <c r="G54" s="1813">
        <v>6</v>
      </c>
      <c r="H54" s="1810">
        <v>273</v>
      </c>
      <c r="I54" s="1813">
        <v>8342</v>
      </c>
      <c r="J54" s="1810">
        <v>77</v>
      </c>
      <c r="K54" s="1813">
        <v>1509</v>
      </c>
      <c r="L54" s="1844">
        <f t="shared" si="9"/>
        <v>12870</v>
      </c>
      <c r="M54" s="2314"/>
      <c r="N54" s="2309"/>
    </row>
    <row r="55" spans="1:14" ht="18" customHeight="1">
      <c r="A55" s="2311"/>
      <c r="B55" s="1839" t="s">
        <v>1444</v>
      </c>
      <c r="C55" s="1839"/>
      <c r="D55" s="1810">
        <v>4315</v>
      </c>
      <c r="E55" s="1813">
        <v>26</v>
      </c>
      <c r="F55" s="1810">
        <v>749</v>
      </c>
      <c r="G55" s="1813">
        <v>7</v>
      </c>
      <c r="H55" s="1810">
        <v>389</v>
      </c>
      <c r="I55" s="1813">
        <v>14406</v>
      </c>
      <c r="J55" s="1810">
        <v>447</v>
      </c>
      <c r="K55" s="1813">
        <v>4041</v>
      </c>
      <c r="L55" s="1844">
        <f t="shared" si="9"/>
        <v>24380</v>
      </c>
      <c r="M55" s="2314"/>
      <c r="N55" s="2309"/>
    </row>
    <row r="56" spans="1:14" ht="18" customHeight="1">
      <c r="A56" s="2312"/>
      <c r="B56" s="1845" t="s">
        <v>1445</v>
      </c>
      <c r="C56" s="1845"/>
      <c r="D56" s="1815">
        <v>7887</v>
      </c>
      <c r="E56" s="1818">
        <v>16</v>
      </c>
      <c r="F56" s="1815">
        <v>560</v>
      </c>
      <c r="G56" s="1818">
        <v>0</v>
      </c>
      <c r="H56" s="1815">
        <v>319</v>
      </c>
      <c r="I56" s="1818">
        <v>14158</v>
      </c>
      <c r="J56" s="1815">
        <v>38</v>
      </c>
      <c r="K56" s="1818">
        <v>3830</v>
      </c>
      <c r="L56" s="1841">
        <f t="shared" si="9"/>
        <v>26808</v>
      </c>
      <c r="M56" s="2315"/>
      <c r="N56" s="2309"/>
    </row>
    <row r="57" spans="1:14" ht="18" customHeight="1">
      <c r="A57" s="2310" t="s">
        <v>2603</v>
      </c>
      <c r="B57" s="1842" t="s">
        <v>1442</v>
      </c>
      <c r="C57" s="1842"/>
      <c r="D57" s="1805">
        <v>2190</v>
      </c>
      <c r="E57" s="1808">
        <v>7</v>
      </c>
      <c r="F57" s="1805">
        <v>403</v>
      </c>
      <c r="G57" s="1808">
        <v>6</v>
      </c>
      <c r="H57" s="1805">
        <v>392</v>
      </c>
      <c r="I57" s="1808">
        <v>8683</v>
      </c>
      <c r="J57" s="1805">
        <v>92</v>
      </c>
      <c r="K57" s="1808">
        <v>2194</v>
      </c>
      <c r="L57" s="1807">
        <f>SUM(D57:K57)</f>
        <v>13967</v>
      </c>
      <c r="M57" s="2348">
        <f>SUM(L57:L60)</f>
        <v>72665</v>
      </c>
      <c r="N57" s="2351">
        <v>37244100</v>
      </c>
    </row>
    <row r="58" spans="1:14" ht="18" customHeight="1">
      <c r="A58" s="2311"/>
      <c r="B58" s="1839" t="s">
        <v>1443</v>
      </c>
      <c r="C58" s="1839"/>
      <c r="D58" s="1810">
        <v>1942</v>
      </c>
      <c r="E58" s="1813">
        <v>1</v>
      </c>
      <c r="F58" s="1810">
        <v>240</v>
      </c>
      <c r="G58" s="1813">
        <v>1</v>
      </c>
      <c r="H58" s="1810">
        <v>169</v>
      </c>
      <c r="I58" s="1813">
        <v>6955</v>
      </c>
      <c r="J58" s="1810">
        <v>30</v>
      </c>
      <c r="K58" s="1813">
        <v>1498</v>
      </c>
      <c r="L58" s="1812">
        <f>SUM(D58:K58)</f>
        <v>10836</v>
      </c>
      <c r="M58" s="2349"/>
      <c r="N58" s="2352"/>
    </row>
    <row r="59" spans="1:14" ht="18" customHeight="1">
      <c r="A59" s="2311"/>
      <c r="B59" s="1839" t="s">
        <v>1444</v>
      </c>
      <c r="C59" s="1839"/>
      <c r="D59" s="1810">
        <v>4661</v>
      </c>
      <c r="E59" s="1813">
        <v>23</v>
      </c>
      <c r="F59" s="1810">
        <v>383</v>
      </c>
      <c r="G59" s="1813">
        <v>3</v>
      </c>
      <c r="H59" s="1810">
        <v>434</v>
      </c>
      <c r="I59" s="1813">
        <v>13402</v>
      </c>
      <c r="J59" s="1810">
        <v>472</v>
      </c>
      <c r="K59" s="1813">
        <v>4652</v>
      </c>
      <c r="L59" s="1812">
        <f t="shared" si="9"/>
        <v>24030</v>
      </c>
      <c r="M59" s="2349"/>
      <c r="N59" s="2352"/>
    </row>
    <row r="60" spans="1:14" ht="18" customHeight="1">
      <c r="A60" s="2312"/>
      <c r="B60" s="1845" t="s">
        <v>1445</v>
      </c>
      <c r="C60" s="1845"/>
      <c r="D60" s="1815">
        <v>6002</v>
      </c>
      <c r="E60" s="1818">
        <v>20</v>
      </c>
      <c r="F60" s="1815">
        <v>193</v>
      </c>
      <c r="G60" s="1818">
        <v>9</v>
      </c>
      <c r="H60" s="1815">
        <v>196</v>
      </c>
      <c r="I60" s="1818">
        <v>12993</v>
      </c>
      <c r="J60" s="1815">
        <v>183</v>
      </c>
      <c r="K60" s="1818">
        <v>4236</v>
      </c>
      <c r="L60" s="1817">
        <f>SUM(D60:K60)</f>
        <v>23832</v>
      </c>
      <c r="M60" s="2350"/>
      <c r="N60" s="2353"/>
    </row>
    <row r="61" spans="1:14" ht="18" customHeight="1">
      <c r="A61" s="1846"/>
      <c r="B61" s="1839"/>
      <c r="C61" s="1839"/>
      <c r="D61" s="1813"/>
      <c r="E61" s="1813"/>
      <c r="F61" s="1813"/>
      <c r="G61" s="1813"/>
      <c r="H61" s="1813"/>
      <c r="I61" s="1813"/>
      <c r="J61" s="1813"/>
      <c r="K61" s="1813"/>
      <c r="L61" s="1813"/>
      <c r="M61" s="1847"/>
      <c r="N61" s="1848" t="s">
        <v>1459</v>
      </c>
    </row>
    <row r="62" spans="1:14" ht="18" customHeight="1">
      <c r="A62" s="1846"/>
      <c r="B62" s="1839"/>
      <c r="C62" s="1839"/>
      <c r="D62" s="1813"/>
      <c r="E62" s="1813"/>
      <c r="F62" s="1813"/>
      <c r="G62" s="1813"/>
      <c r="H62" s="1813"/>
      <c r="I62" s="1813"/>
      <c r="J62" s="1813"/>
      <c r="K62" s="1813"/>
      <c r="L62" s="1813"/>
      <c r="M62" s="1847"/>
      <c r="N62" s="1621"/>
    </row>
    <row r="63" spans="1:14" ht="15" customHeight="1">
      <c r="A63" s="1846"/>
      <c r="B63" s="1849"/>
      <c r="C63" s="1849"/>
      <c r="D63" s="1813"/>
      <c r="E63" s="1813"/>
      <c r="F63" s="1813"/>
      <c r="G63" s="60" t="s">
        <v>1460</v>
      </c>
      <c r="H63" s="1813"/>
      <c r="I63" s="1813"/>
      <c r="J63" s="1813"/>
      <c r="K63" s="1813"/>
      <c r="L63" s="1813"/>
      <c r="M63" s="1847"/>
    </row>
    <row r="64" spans="1:14" ht="15" customHeight="1">
      <c r="H64" s="1584"/>
      <c r="I64" s="1584"/>
      <c r="J64" s="1584"/>
      <c r="K64" s="1584"/>
      <c r="L64" s="1584"/>
      <c r="M64" s="1621"/>
    </row>
    <row r="65" spans="1:7" s="60" customFormat="1" ht="15" customHeight="1">
      <c r="F65" s="16"/>
    </row>
    <row r="66" spans="1:7" s="60" customFormat="1" ht="15" customHeight="1">
      <c r="F66" s="16"/>
    </row>
    <row r="67" spans="1:7" s="60" customFormat="1" ht="15" customHeight="1">
      <c r="F67" s="16"/>
    </row>
    <row r="68" spans="1:7" s="60" customFormat="1" ht="15" customHeight="1">
      <c r="F68" s="16"/>
      <c r="G68" s="16"/>
    </row>
    <row r="69" spans="1:7" s="60" customFormat="1" ht="15" customHeight="1">
      <c r="F69" s="16"/>
      <c r="G69" s="16"/>
    </row>
    <row r="70" spans="1:7" s="60" customFormat="1" ht="15" customHeight="1">
      <c r="F70" s="16"/>
      <c r="G70" s="16"/>
    </row>
    <row r="71" spans="1:7" s="60" customFormat="1" ht="15" customHeight="1">
      <c r="F71" s="16"/>
      <c r="G71" s="16"/>
    </row>
    <row r="72" spans="1:7" s="60" customFormat="1" ht="15" customHeight="1">
      <c r="F72" s="16"/>
      <c r="G72" s="16"/>
    </row>
    <row r="73" spans="1:7" s="60" customFormat="1" ht="15" customHeight="1">
      <c r="F73" s="16"/>
      <c r="G73" s="16"/>
    </row>
    <row r="74" spans="1:7" s="60" customFormat="1" ht="15" customHeight="1">
      <c r="F74" s="16"/>
    </row>
    <row r="75" spans="1:7" s="60" customFormat="1" ht="15" customHeight="1">
      <c r="F75" s="1850"/>
      <c r="G75" s="1850"/>
    </row>
    <row r="76" spans="1:7" s="60" customFormat="1" ht="15" customHeight="1">
      <c r="F76" s="1850"/>
      <c r="G76" s="1850"/>
    </row>
    <row r="77" spans="1:7" s="60" customFormat="1" ht="15" customHeight="1">
      <c r="F77" s="16"/>
      <c r="G77" s="16"/>
    </row>
    <row r="78" spans="1:7" s="60" customFormat="1" ht="15" customHeight="1">
      <c r="F78" s="16"/>
      <c r="G78" s="16"/>
    </row>
    <row r="79" spans="1:7" s="60" customFormat="1" ht="15" customHeight="1">
      <c r="F79" s="16"/>
      <c r="G79" s="16"/>
    </row>
    <row r="80" spans="1:7" s="60" customFormat="1" ht="15" customHeight="1">
      <c r="A80" s="16"/>
      <c r="B80" s="16"/>
      <c r="C80" s="16"/>
      <c r="D80" s="16"/>
      <c r="E80" s="16"/>
      <c r="F80" s="16"/>
      <c r="G80" s="16"/>
    </row>
    <row r="81" spans="1:14" s="60" customFormat="1" ht="15" customHeight="1">
      <c r="A81" s="16"/>
      <c r="B81" s="16"/>
      <c r="C81" s="16"/>
      <c r="D81" s="16"/>
      <c r="E81" s="16"/>
      <c r="F81" s="16"/>
      <c r="G81" s="16"/>
    </row>
    <row r="82" spans="1:14" s="60" customFormat="1" ht="15" customHeight="1">
      <c r="A82" s="16"/>
      <c r="B82" s="16"/>
      <c r="C82" s="16"/>
      <c r="D82" s="16"/>
      <c r="E82" s="16"/>
      <c r="F82" s="16"/>
      <c r="G82" s="16"/>
    </row>
    <row r="83" spans="1:14" ht="15" customHeight="1"/>
    <row r="84" spans="1:14" ht="15" customHeight="1"/>
    <row r="85" spans="1:14" ht="15" customHeight="1"/>
    <row r="86" spans="1:14" ht="15" customHeight="1"/>
    <row r="87" spans="1:14" ht="15" customHeight="1"/>
    <row r="88" spans="1:14" ht="15" customHeight="1"/>
    <row r="89" spans="1:14" ht="15" customHeight="1"/>
    <row r="90" spans="1:14" ht="15" customHeight="1"/>
    <row r="91" spans="1:14" ht="15" customHeight="1"/>
    <row r="92" spans="1:14" ht="15" customHeight="1"/>
    <row r="93" spans="1:14" s="60" customFormat="1" ht="33.6" customHeight="1">
      <c r="L93" s="1584"/>
      <c r="M93" s="1584"/>
    </row>
    <row r="94" spans="1:14" ht="20.100000000000001" customHeight="1">
      <c r="A94" s="1851"/>
      <c r="B94" s="1851"/>
      <c r="C94" s="1851"/>
      <c r="D94" s="1584"/>
      <c r="E94" s="1584"/>
      <c r="F94" s="60"/>
      <c r="G94" s="60"/>
      <c r="H94" s="1584"/>
    </row>
    <row r="95" spans="1:14" s="60" customFormat="1">
      <c r="L95" s="1584"/>
      <c r="M95" s="1584"/>
      <c r="N95" s="1584"/>
    </row>
    <row r="96" spans="1:14" s="60" customFormat="1">
      <c r="L96" s="1584"/>
      <c r="M96" s="1584"/>
      <c r="N96" s="1584"/>
    </row>
    <row r="97" spans="1:14" s="60" customFormat="1">
      <c r="L97" s="1584"/>
      <c r="M97" s="1584"/>
      <c r="N97" s="1584"/>
    </row>
    <row r="98" spans="1:14" s="60" customFormat="1">
      <c r="L98" s="1584"/>
      <c r="M98" s="1584"/>
      <c r="N98" s="1584"/>
    </row>
    <row r="99" spans="1:14" s="60" customFormat="1">
      <c r="L99" s="1584"/>
      <c r="M99" s="1584"/>
      <c r="N99" s="1584"/>
    </row>
    <row r="100" spans="1:14" s="60" customFormat="1">
      <c r="L100" s="1584"/>
      <c r="M100" s="1584"/>
      <c r="N100" s="1584"/>
    </row>
    <row r="101" spans="1:14" s="60" customFormat="1">
      <c r="L101" s="1584"/>
      <c r="M101" s="1584"/>
      <c r="N101" s="1584"/>
    </row>
    <row r="102" spans="1:14" s="60" customFormat="1" ht="13.5" customHeight="1">
      <c r="A102" s="1728"/>
      <c r="B102" s="1728"/>
      <c r="C102" s="1728"/>
      <c r="D102" s="1728"/>
      <c r="E102" s="1728"/>
      <c r="F102" s="1728"/>
      <c r="G102" s="1728"/>
      <c r="L102" s="1584"/>
      <c r="M102" s="1584"/>
      <c r="N102" s="1584"/>
    </row>
    <row r="103" spans="1:14" s="1728" customFormat="1">
      <c r="A103" s="60"/>
      <c r="B103" s="60"/>
      <c r="C103" s="60"/>
      <c r="D103" s="60"/>
      <c r="E103" s="60"/>
      <c r="F103" s="60"/>
      <c r="G103" s="60"/>
      <c r="L103" s="1852"/>
      <c r="M103" s="1852"/>
      <c r="N103" s="1852"/>
    </row>
    <row r="104" spans="1:14" s="60" customFormat="1">
      <c r="L104" s="1584"/>
      <c r="M104" s="1584"/>
      <c r="N104" s="1584"/>
    </row>
    <row r="105" spans="1:14" s="60" customFormat="1">
      <c r="L105" s="1584"/>
      <c r="M105" s="1584"/>
      <c r="N105" s="1584"/>
    </row>
    <row r="106" spans="1:14" s="60" customFormat="1">
      <c r="L106" s="1584"/>
      <c r="M106" s="1584"/>
      <c r="N106" s="1584"/>
    </row>
    <row r="107" spans="1:14" s="60" customFormat="1">
      <c r="L107" s="1584"/>
      <c r="M107" s="1584"/>
      <c r="N107" s="1584"/>
    </row>
    <row r="108" spans="1:14" s="60" customFormat="1">
      <c r="L108" s="1584"/>
      <c r="M108" s="1584"/>
      <c r="N108" s="1584"/>
    </row>
    <row r="109" spans="1:14" s="60" customFormat="1">
      <c r="L109" s="1584"/>
      <c r="M109" s="1584"/>
      <c r="N109" s="1584"/>
    </row>
    <row r="110" spans="1:14" s="60" customFormat="1">
      <c r="A110" s="16"/>
      <c r="B110" s="16"/>
      <c r="C110" s="16"/>
      <c r="D110" s="16"/>
      <c r="E110" s="16"/>
      <c r="F110" s="16"/>
      <c r="G110" s="16"/>
      <c r="L110" s="1584"/>
      <c r="M110" s="1584"/>
      <c r="N110" s="1584"/>
    </row>
    <row r="111" spans="1:14" s="1728" customFormat="1">
      <c r="A111" s="16"/>
      <c r="B111" s="16"/>
      <c r="C111" s="16"/>
      <c r="D111" s="16"/>
      <c r="E111" s="16"/>
      <c r="F111" s="16"/>
      <c r="G111" s="16"/>
      <c r="L111" s="1852"/>
      <c r="M111" s="1852"/>
      <c r="N111" s="1852"/>
    </row>
    <row r="112" spans="1:14" s="60" customFormat="1">
      <c r="A112" s="16"/>
      <c r="B112" s="16"/>
      <c r="C112" s="16"/>
      <c r="D112" s="16"/>
      <c r="E112" s="16"/>
      <c r="F112" s="16"/>
      <c r="G112" s="16"/>
      <c r="L112" s="1584"/>
      <c r="M112" s="1584"/>
      <c r="N112" s="1584"/>
    </row>
    <row r="113" spans="1:14" s="60" customFormat="1">
      <c r="A113" s="16"/>
      <c r="B113" s="16"/>
      <c r="C113" s="16"/>
      <c r="D113" s="16"/>
      <c r="E113" s="16"/>
      <c r="F113" s="16"/>
      <c r="G113" s="16"/>
      <c r="L113" s="1584"/>
      <c r="M113" s="1584"/>
      <c r="N113" s="1584"/>
    </row>
    <row r="114" spans="1:14" s="60" customFormat="1">
      <c r="A114" s="16"/>
      <c r="B114" s="16"/>
      <c r="C114" s="16"/>
      <c r="D114" s="16"/>
      <c r="E114" s="16"/>
      <c r="F114" s="16"/>
      <c r="G114" s="16"/>
      <c r="L114" s="1584"/>
      <c r="M114" s="1584"/>
      <c r="N114" s="1584"/>
    </row>
    <row r="115" spans="1:14" s="60" customFormat="1">
      <c r="A115" s="16"/>
      <c r="B115" s="16"/>
      <c r="C115" s="16"/>
      <c r="D115" s="16"/>
      <c r="E115" s="16"/>
      <c r="F115" s="16"/>
      <c r="G115" s="16"/>
      <c r="L115" s="1584"/>
      <c r="M115" s="1584"/>
      <c r="N115" s="1584"/>
    </row>
    <row r="116" spans="1:14" s="60" customFormat="1">
      <c r="A116" s="16"/>
      <c r="B116" s="16"/>
      <c r="C116" s="16"/>
      <c r="D116" s="16"/>
      <c r="E116" s="16"/>
      <c r="F116" s="16"/>
      <c r="G116" s="16"/>
      <c r="L116" s="1584"/>
      <c r="M116" s="1584"/>
      <c r="N116" s="1584"/>
    </row>
    <row r="117" spans="1:14" s="60" customFormat="1">
      <c r="A117" s="16"/>
      <c r="B117" s="16"/>
      <c r="C117" s="16"/>
      <c r="D117" s="16"/>
      <c r="E117" s="16"/>
      <c r="F117" s="16"/>
      <c r="G117" s="16"/>
      <c r="L117" s="1584"/>
      <c r="M117" s="1584"/>
      <c r="N117" s="1584"/>
    </row>
    <row r="118" spans="1:14" s="60" customFormat="1">
      <c r="A118" s="16"/>
      <c r="B118" s="16"/>
      <c r="C118" s="16"/>
      <c r="D118" s="16"/>
      <c r="E118" s="16"/>
      <c r="F118" s="16"/>
      <c r="G118" s="16"/>
      <c r="K118" s="998"/>
      <c r="L118" s="1584"/>
      <c r="M118" s="1584"/>
      <c r="N118" s="1584"/>
    </row>
    <row r="119" spans="1:14">
      <c r="M119" s="1853"/>
      <c r="N119" s="1853"/>
    </row>
  </sheetData>
  <mergeCells count="50">
    <mergeCell ref="A57:A60"/>
    <mergeCell ref="M57:M60"/>
    <mergeCell ref="N57:N60"/>
    <mergeCell ref="A9:A12"/>
    <mergeCell ref="M9:M12"/>
    <mergeCell ref="N9:N12"/>
    <mergeCell ref="A13:A16"/>
    <mergeCell ref="M13:M16"/>
    <mergeCell ref="N13:N16"/>
    <mergeCell ref="A17:A20"/>
    <mergeCell ref="M17:M20"/>
    <mergeCell ref="N17:N20"/>
    <mergeCell ref="A21:A24"/>
    <mergeCell ref="M21:M24"/>
    <mergeCell ref="N21:N24"/>
    <mergeCell ref="A25:A28"/>
    <mergeCell ref="L2:L4"/>
    <mergeCell ref="M2:M4"/>
    <mergeCell ref="N2:N4"/>
    <mergeCell ref="A5:A8"/>
    <mergeCell ref="M5:M8"/>
    <mergeCell ref="N5:N8"/>
    <mergeCell ref="A2:A4"/>
    <mergeCell ref="B2:B4"/>
    <mergeCell ref="D2:E2"/>
    <mergeCell ref="F2:H2"/>
    <mergeCell ref="I2:J2"/>
    <mergeCell ref="M25:M28"/>
    <mergeCell ref="N25:N28"/>
    <mergeCell ref="A29:A32"/>
    <mergeCell ref="M29:M32"/>
    <mergeCell ref="N29:N32"/>
    <mergeCell ref="A33:A36"/>
    <mergeCell ref="M33:M36"/>
    <mergeCell ref="N33:N36"/>
    <mergeCell ref="A37:A40"/>
    <mergeCell ref="M37:M40"/>
    <mergeCell ref="N37:N40"/>
    <mergeCell ref="A41:A44"/>
    <mergeCell ref="M41:M44"/>
    <mergeCell ref="N41:N44"/>
    <mergeCell ref="A53:A56"/>
    <mergeCell ref="M53:M56"/>
    <mergeCell ref="N53:N56"/>
    <mergeCell ref="A45:A48"/>
    <mergeCell ref="M45:M48"/>
    <mergeCell ref="N45:N48"/>
    <mergeCell ref="A49:A52"/>
    <mergeCell ref="M49:M52"/>
    <mergeCell ref="N49:N52"/>
  </mergeCells>
  <phoneticPr fontId="8"/>
  <pageMargins left="0.82677165354330717" right="0.82677165354330717" top="0.74803149606299213" bottom="0.74803149606299213" header="0.31496062992125984" footer="0.31496062992125984"/>
  <pageSetup paperSize="9" scale="71" fitToHeight="0" orientation="portrait" r:id="rId1"/>
  <rowBreaks count="1" manualBreakCount="1">
    <brk id="87" max="12"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7C20-A312-4E25-9155-34CCB9A6F2FE}">
  <sheetPr>
    <pageSetUpPr fitToPage="1"/>
  </sheetPr>
  <dimension ref="A1:K40"/>
  <sheetViews>
    <sheetView showGridLines="0" view="pageBreakPreview" zoomScale="60" zoomScaleNormal="60" workbookViewId="0">
      <pane ySplit="3" topLeftCell="A4" activePane="bottomLeft" state="frozen"/>
      <selection activeCell="A155" sqref="A155"/>
      <selection pane="bottomLeft" activeCell="F15" sqref="F15"/>
    </sheetView>
  </sheetViews>
  <sheetFormatPr defaultColWidth="10.75" defaultRowHeight="13.5"/>
  <cols>
    <col min="1" max="1" width="13.5" style="85" customWidth="1"/>
    <col min="2" max="9" width="16.125" style="85" customWidth="1"/>
    <col min="10" max="16384" width="10.75" style="85"/>
  </cols>
  <sheetData>
    <row r="1" spans="1:10" ht="28.5" customHeight="1">
      <c r="A1" s="701" t="s">
        <v>1461</v>
      </c>
      <c r="B1" s="702"/>
      <c r="C1" s="703"/>
      <c r="E1" s="15"/>
    </row>
    <row r="2" spans="1:10" s="514" customFormat="1" ht="18" thickBot="1">
      <c r="A2" s="704"/>
      <c r="B2" s="704"/>
      <c r="C2" s="704"/>
      <c r="D2" s="704"/>
      <c r="E2" s="704"/>
      <c r="F2" s="704"/>
      <c r="H2" s="705"/>
      <c r="I2" s="706" t="s">
        <v>1462</v>
      </c>
    </row>
    <row r="3" spans="1:10" s="514" customFormat="1" ht="42.75" customHeight="1" thickBot="1">
      <c r="A3" s="707" t="s">
        <v>619</v>
      </c>
      <c r="B3" s="708" t="s">
        <v>87</v>
      </c>
      <c r="C3" s="709" t="s">
        <v>1303</v>
      </c>
      <c r="D3" s="709" t="s">
        <v>1463</v>
      </c>
      <c r="E3" s="709" t="s">
        <v>1464</v>
      </c>
      <c r="F3" s="709" t="s">
        <v>1465</v>
      </c>
      <c r="G3" s="709" t="s">
        <v>1466</v>
      </c>
      <c r="H3" s="709" t="s">
        <v>1467</v>
      </c>
      <c r="I3" s="710" t="s">
        <v>1468</v>
      </c>
    </row>
    <row r="4" spans="1:10" s="514" customFormat="1" ht="24.95" customHeight="1">
      <c r="A4" s="711" t="s">
        <v>1469</v>
      </c>
      <c r="B4" s="712">
        <f t="shared" ref="B4:B11" si="0">SUM(C4:I4)</f>
        <v>284070</v>
      </c>
      <c r="C4" s="713">
        <v>48242</v>
      </c>
      <c r="D4" s="713">
        <v>73034</v>
      </c>
      <c r="E4" s="713">
        <v>50773</v>
      </c>
      <c r="F4" s="713">
        <v>49184</v>
      </c>
      <c r="G4" s="713">
        <v>2070</v>
      </c>
      <c r="H4" s="713">
        <v>13853</v>
      </c>
      <c r="I4" s="713">
        <v>46914</v>
      </c>
      <c r="J4" s="714"/>
    </row>
    <row r="5" spans="1:10" s="514" customFormat="1" ht="24.95" customHeight="1">
      <c r="A5" s="711" t="s">
        <v>1470</v>
      </c>
      <c r="B5" s="712">
        <f t="shared" si="0"/>
        <v>283070</v>
      </c>
      <c r="C5" s="713">
        <v>47277</v>
      </c>
      <c r="D5" s="713">
        <v>72602</v>
      </c>
      <c r="E5" s="713">
        <v>51027</v>
      </c>
      <c r="F5" s="713">
        <v>53176</v>
      </c>
      <c r="G5" s="713">
        <v>2132</v>
      </c>
      <c r="H5" s="713">
        <v>14135</v>
      </c>
      <c r="I5" s="713">
        <v>42721</v>
      </c>
      <c r="J5" s="714"/>
    </row>
    <row r="6" spans="1:10" s="514" customFormat="1" ht="24.95" customHeight="1">
      <c r="A6" s="711" t="s">
        <v>1471</v>
      </c>
      <c r="B6" s="712">
        <f t="shared" si="0"/>
        <v>284070</v>
      </c>
      <c r="C6" s="713">
        <v>48128</v>
      </c>
      <c r="D6" s="713">
        <v>71840</v>
      </c>
      <c r="E6" s="713">
        <v>51958</v>
      </c>
      <c r="F6" s="713">
        <v>52702</v>
      </c>
      <c r="G6" s="713">
        <v>2089</v>
      </c>
      <c r="H6" s="713">
        <v>14430</v>
      </c>
      <c r="I6" s="713">
        <v>42923</v>
      </c>
      <c r="J6" s="714"/>
    </row>
    <row r="7" spans="1:10" s="514" customFormat="1" ht="24.95" customHeight="1">
      <c r="A7" s="711" t="s">
        <v>1472</v>
      </c>
      <c r="B7" s="712">
        <f t="shared" si="0"/>
        <v>284070</v>
      </c>
      <c r="C7" s="713">
        <v>47943</v>
      </c>
      <c r="D7" s="713">
        <v>71067</v>
      </c>
      <c r="E7" s="713">
        <v>53350</v>
      </c>
      <c r="F7" s="713">
        <v>52457</v>
      </c>
      <c r="G7" s="713">
        <v>2042</v>
      </c>
      <c r="H7" s="713">
        <v>14634</v>
      </c>
      <c r="I7" s="713">
        <v>42577</v>
      </c>
    </row>
    <row r="8" spans="1:10" s="514" customFormat="1" ht="24.95" customHeight="1">
      <c r="A8" s="711" t="s">
        <v>1473</v>
      </c>
      <c r="B8" s="712">
        <f t="shared" si="0"/>
        <v>284070</v>
      </c>
      <c r="C8" s="715">
        <v>47842</v>
      </c>
      <c r="D8" s="715">
        <v>70652</v>
      </c>
      <c r="E8" s="715">
        <v>53858</v>
      </c>
      <c r="F8" s="715">
        <v>52077</v>
      </c>
      <c r="G8" s="715">
        <v>1995</v>
      </c>
      <c r="H8" s="715">
        <v>14931</v>
      </c>
      <c r="I8" s="715">
        <v>42715</v>
      </c>
    </row>
    <row r="9" spans="1:10" s="514" customFormat="1" ht="24.95" customHeight="1">
      <c r="A9" s="711" t="s">
        <v>1474</v>
      </c>
      <c r="B9" s="712">
        <f t="shared" si="0"/>
        <v>284070</v>
      </c>
      <c r="C9" s="715">
        <v>47891</v>
      </c>
      <c r="D9" s="715">
        <v>70725</v>
      </c>
      <c r="E9" s="715">
        <v>54438</v>
      </c>
      <c r="F9" s="715">
        <v>52305</v>
      </c>
      <c r="G9" s="715">
        <v>2007</v>
      </c>
      <c r="H9" s="715">
        <v>15147</v>
      </c>
      <c r="I9" s="715">
        <v>41557</v>
      </c>
    </row>
    <row r="10" spans="1:10" s="514" customFormat="1" ht="24.95" customHeight="1">
      <c r="A10" s="711" t="s">
        <v>1475</v>
      </c>
      <c r="B10" s="712">
        <f t="shared" si="0"/>
        <v>284070</v>
      </c>
      <c r="C10" s="715">
        <v>47807</v>
      </c>
      <c r="D10" s="715">
        <v>70214</v>
      </c>
      <c r="E10" s="715">
        <v>54735</v>
      </c>
      <c r="F10" s="715">
        <v>52170</v>
      </c>
      <c r="G10" s="715">
        <v>2002</v>
      </c>
      <c r="H10" s="715">
        <v>15553</v>
      </c>
      <c r="I10" s="715">
        <v>41589</v>
      </c>
      <c r="J10" s="714"/>
    </row>
    <row r="11" spans="1:10" s="514" customFormat="1" ht="24.95" customHeight="1">
      <c r="A11" s="711" t="s">
        <v>1476</v>
      </c>
      <c r="B11" s="712">
        <f t="shared" si="0"/>
        <v>284070</v>
      </c>
      <c r="C11" s="715">
        <v>47644</v>
      </c>
      <c r="D11" s="715">
        <v>70065</v>
      </c>
      <c r="E11" s="715">
        <v>55164</v>
      </c>
      <c r="F11" s="715">
        <v>51932</v>
      </c>
      <c r="G11" s="715">
        <v>1971</v>
      </c>
      <c r="H11" s="715">
        <v>15714</v>
      </c>
      <c r="I11" s="715">
        <v>41580</v>
      </c>
    </row>
    <row r="12" spans="1:10" s="514" customFormat="1" ht="24.95" customHeight="1">
      <c r="A12" s="711" t="s">
        <v>1477</v>
      </c>
      <c r="B12" s="712">
        <v>284070</v>
      </c>
      <c r="C12" s="715">
        <v>47478</v>
      </c>
      <c r="D12" s="715">
        <v>68989</v>
      </c>
      <c r="E12" s="715">
        <v>56058</v>
      </c>
      <c r="F12" s="715">
        <v>51445</v>
      </c>
      <c r="G12" s="715">
        <v>1938</v>
      </c>
      <c r="H12" s="715">
        <v>16082</v>
      </c>
      <c r="I12" s="715">
        <v>42079</v>
      </c>
    </row>
    <row r="13" spans="1:10" s="514" customFormat="1" ht="24.95" customHeight="1">
      <c r="A13" s="711" t="s">
        <v>1478</v>
      </c>
      <c r="B13" s="712">
        <f>C13+D13+E13+F13+G13+H13+I13</f>
        <v>284070</v>
      </c>
      <c r="C13" s="715">
        <v>47358</v>
      </c>
      <c r="D13" s="715">
        <v>68428</v>
      </c>
      <c r="E13" s="715">
        <v>56573</v>
      </c>
      <c r="F13" s="715">
        <v>50986</v>
      </c>
      <c r="G13" s="715">
        <v>1905</v>
      </c>
      <c r="H13" s="715">
        <v>16129</v>
      </c>
      <c r="I13" s="715">
        <v>42691</v>
      </c>
    </row>
    <row r="14" spans="1:10" s="719" customFormat="1" ht="24.95" customHeight="1">
      <c r="A14" s="716" t="s">
        <v>1479</v>
      </c>
      <c r="B14" s="717">
        <v>284070</v>
      </c>
      <c r="C14" s="718">
        <v>47242</v>
      </c>
      <c r="D14" s="718">
        <v>67969</v>
      </c>
      <c r="E14" s="718">
        <v>57030</v>
      </c>
      <c r="F14" s="718">
        <v>50560</v>
      </c>
      <c r="G14" s="718">
        <v>1898</v>
      </c>
      <c r="H14" s="718">
        <v>16396</v>
      </c>
      <c r="I14" s="718">
        <v>42975</v>
      </c>
    </row>
    <row r="15" spans="1:10" s="514" customFormat="1" ht="24.95" customHeight="1">
      <c r="A15" s="716" t="s">
        <v>1480</v>
      </c>
      <c r="B15" s="720">
        <v>284070</v>
      </c>
      <c r="C15" s="720">
        <v>47123</v>
      </c>
      <c r="D15" s="720">
        <v>67879</v>
      </c>
      <c r="E15" s="720">
        <v>57720</v>
      </c>
      <c r="F15" s="720">
        <v>50389</v>
      </c>
      <c r="G15" s="720">
        <v>1891</v>
      </c>
      <c r="H15" s="720">
        <v>16570</v>
      </c>
      <c r="I15" s="720">
        <v>42498</v>
      </c>
    </row>
    <row r="16" spans="1:10" s="514" customFormat="1" ht="24.95" customHeight="1">
      <c r="A16" s="716" t="s">
        <v>1481</v>
      </c>
      <c r="B16" s="427">
        <v>284070</v>
      </c>
      <c r="C16" s="427">
        <v>47023</v>
      </c>
      <c r="D16" s="427">
        <v>67621</v>
      </c>
      <c r="E16" s="427">
        <v>58705</v>
      </c>
      <c r="F16" s="427">
        <v>52929</v>
      </c>
      <c r="G16" s="427">
        <v>1897</v>
      </c>
      <c r="H16" s="427">
        <v>16498</v>
      </c>
      <c r="I16" s="427">
        <v>39397</v>
      </c>
    </row>
    <row r="17" spans="1:11" s="514" customFormat="1" ht="24.95" customHeight="1">
      <c r="A17" s="721" t="s">
        <v>1482</v>
      </c>
      <c r="B17" s="427">
        <v>284070</v>
      </c>
      <c r="C17" s="427">
        <v>46929</v>
      </c>
      <c r="D17" s="422">
        <v>67290</v>
      </c>
      <c r="E17" s="427">
        <v>59247</v>
      </c>
      <c r="F17" s="427">
        <v>52689</v>
      </c>
      <c r="G17" s="427">
        <v>1883</v>
      </c>
      <c r="H17" s="427">
        <v>16496</v>
      </c>
      <c r="I17" s="427">
        <v>39536</v>
      </c>
    </row>
    <row r="18" spans="1:11" s="514" customFormat="1" ht="24.95" customHeight="1">
      <c r="A18" s="716" t="s">
        <v>1483</v>
      </c>
      <c r="B18" s="427">
        <v>284070</v>
      </c>
      <c r="C18" s="427">
        <v>46871</v>
      </c>
      <c r="D18" s="427">
        <v>67040</v>
      </c>
      <c r="E18" s="427">
        <v>59658</v>
      </c>
      <c r="F18" s="427">
        <v>52552</v>
      </c>
      <c r="G18" s="427">
        <v>1988</v>
      </c>
      <c r="H18" s="427">
        <v>16476</v>
      </c>
      <c r="I18" s="427">
        <v>39485</v>
      </c>
    </row>
    <row r="19" spans="1:11" ht="24.95" customHeight="1">
      <c r="A19" s="716" t="s">
        <v>1484</v>
      </c>
      <c r="B19" s="427">
        <v>284070</v>
      </c>
      <c r="C19" s="427">
        <v>46711</v>
      </c>
      <c r="D19" s="427">
        <v>65880</v>
      </c>
      <c r="E19" s="427">
        <v>60020</v>
      </c>
      <c r="F19" s="427">
        <v>53039</v>
      </c>
      <c r="G19" s="427">
        <v>1881</v>
      </c>
      <c r="H19" s="427">
        <v>16572</v>
      </c>
      <c r="I19" s="427">
        <v>39967</v>
      </c>
    </row>
    <row r="20" spans="1:11" ht="24.95" customHeight="1">
      <c r="A20" s="716" t="s">
        <v>1485</v>
      </c>
      <c r="B20" s="427">
        <v>284070</v>
      </c>
      <c r="C20" s="427">
        <v>46637</v>
      </c>
      <c r="D20" s="427">
        <v>65473</v>
      </c>
      <c r="E20" s="427">
        <v>60651</v>
      </c>
      <c r="F20" s="427">
        <v>50933</v>
      </c>
      <c r="G20" s="427">
        <v>1851</v>
      </c>
      <c r="H20" s="427">
        <v>16423</v>
      </c>
      <c r="I20" s="427">
        <v>42102</v>
      </c>
    </row>
    <row r="21" spans="1:11" s="514" customFormat="1" ht="24.95" customHeight="1">
      <c r="A21" s="716" t="s">
        <v>1486</v>
      </c>
      <c r="B21" s="427">
        <f>SUM(C21:I21)</f>
        <v>283720</v>
      </c>
      <c r="C21" s="427">
        <v>46496</v>
      </c>
      <c r="D21" s="427">
        <v>64855</v>
      </c>
      <c r="E21" s="427">
        <v>61285</v>
      </c>
      <c r="F21" s="427">
        <v>50340</v>
      </c>
      <c r="G21" s="427">
        <v>1810</v>
      </c>
      <c r="H21" s="427">
        <v>16862</v>
      </c>
      <c r="I21" s="427">
        <v>42072</v>
      </c>
    </row>
    <row r="22" spans="1:11" s="722" customFormat="1" ht="24.95" customHeight="1">
      <c r="A22" s="716" t="s">
        <v>1487</v>
      </c>
      <c r="B22" s="427">
        <f>SUM(C22:I22)</f>
        <v>283720</v>
      </c>
      <c r="C22" s="427">
        <v>46292</v>
      </c>
      <c r="D22" s="427">
        <v>64302</v>
      </c>
      <c r="E22" s="427">
        <v>61773</v>
      </c>
      <c r="F22" s="427">
        <v>49957</v>
      </c>
      <c r="G22" s="427">
        <v>1778</v>
      </c>
      <c r="H22" s="427">
        <v>17225</v>
      </c>
      <c r="I22" s="427">
        <v>42393</v>
      </c>
    </row>
    <row r="23" spans="1:11" s="722" customFormat="1" ht="24.95" customHeight="1">
      <c r="A23" s="716" t="s">
        <v>1488</v>
      </c>
      <c r="B23" s="427">
        <f>SUM(C23:I23)</f>
        <v>283720</v>
      </c>
      <c r="C23" s="427">
        <v>46077</v>
      </c>
      <c r="D23" s="427">
        <v>63787</v>
      </c>
      <c r="E23" s="427">
        <v>62259</v>
      </c>
      <c r="F23" s="427">
        <v>49279</v>
      </c>
      <c r="G23" s="427">
        <v>1760</v>
      </c>
      <c r="H23" s="427">
        <v>18245</v>
      </c>
      <c r="I23" s="427">
        <v>42313</v>
      </c>
    </row>
    <row r="24" spans="1:11" s="722" customFormat="1" ht="24.95" customHeight="1">
      <c r="A24" s="716" t="s">
        <v>1489</v>
      </c>
      <c r="B24" s="427">
        <f>SUM(C24:I24)</f>
        <v>283720</v>
      </c>
      <c r="C24" s="427">
        <v>46006</v>
      </c>
      <c r="D24" s="427">
        <v>63327</v>
      </c>
      <c r="E24" s="427">
        <v>63097</v>
      </c>
      <c r="F24" s="427">
        <v>48756</v>
      </c>
      <c r="G24" s="427">
        <v>1756</v>
      </c>
      <c r="H24" s="427">
        <v>18354</v>
      </c>
      <c r="I24" s="427">
        <v>42424</v>
      </c>
      <c r="J24" s="1855"/>
    </row>
    <row r="25" spans="1:11" s="722" customFormat="1" ht="24.95" customHeight="1">
      <c r="A25" s="716" t="s">
        <v>1490</v>
      </c>
      <c r="B25" s="427">
        <v>283720</v>
      </c>
      <c r="C25" s="427">
        <v>45878</v>
      </c>
      <c r="D25" s="427">
        <v>62892</v>
      </c>
      <c r="E25" s="427">
        <v>63560</v>
      </c>
      <c r="F25" s="427">
        <v>48010</v>
      </c>
      <c r="G25" s="427">
        <v>1770</v>
      </c>
      <c r="H25" s="427">
        <v>18771</v>
      </c>
      <c r="I25" s="427">
        <v>42839</v>
      </c>
      <c r="J25" s="1855"/>
      <c r="K25" s="1855"/>
    </row>
    <row r="26" spans="1:11" s="722" customFormat="1" ht="24.95" customHeight="1">
      <c r="A26" s="716" t="s">
        <v>1260</v>
      </c>
      <c r="B26" s="427">
        <v>283720</v>
      </c>
      <c r="C26" s="427">
        <v>45796</v>
      </c>
      <c r="D26" s="427">
        <v>62611</v>
      </c>
      <c r="E26" s="427">
        <v>64249</v>
      </c>
      <c r="F26" s="427">
        <v>47703</v>
      </c>
      <c r="G26" s="427">
        <v>1762</v>
      </c>
      <c r="H26" s="427">
        <v>18710</v>
      </c>
      <c r="I26" s="427">
        <v>42889</v>
      </c>
      <c r="J26" s="1855"/>
      <c r="K26" s="1855"/>
    </row>
    <row r="27" spans="1:11" s="722" customFormat="1" ht="24.95" customHeight="1">
      <c r="A27" s="716" t="s">
        <v>1491</v>
      </c>
      <c r="B27" s="427">
        <v>283720</v>
      </c>
      <c r="C27" s="427">
        <v>45744</v>
      </c>
      <c r="D27" s="427">
        <v>62324</v>
      </c>
      <c r="E27" s="427">
        <v>64807</v>
      </c>
      <c r="F27" s="427">
        <v>47421</v>
      </c>
      <c r="G27" s="427">
        <v>1754</v>
      </c>
      <c r="H27" s="427">
        <v>18615</v>
      </c>
      <c r="I27" s="427">
        <v>43055</v>
      </c>
      <c r="J27" s="1855"/>
      <c r="K27" s="1855"/>
    </row>
    <row r="28" spans="1:11" s="1857" customFormat="1" ht="18" customHeight="1" thickBot="1">
      <c r="A28" s="716" t="s">
        <v>2604</v>
      </c>
      <c r="B28" s="427">
        <v>283720</v>
      </c>
      <c r="C28" s="427">
        <v>45696</v>
      </c>
      <c r="D28" s="427">
        <v>61936</v>
      </c>
      <c r="E28" s="427">
        <v>65345</v>
      </c>
      <c r="F28" s="427">
        <v>47117</v>
      </c>
      <c r="G28" s="427">
        <v>1741</v>
      </c>
      <c r="H28" s="427">
        <v>18866</v>
      </c>
      <c r="I28" s="427">
        <v>43019</v>
      </c>
      <c r="J28" s="1856"/>
      <c r="K28" s="1856"/>
    </row>
    <row r="29" spans="1:11" ht="18" customHeight="1">
      <c r="A29" s="723" t="s">
        <v>1492</v>
      </c>
      <c r="B29" s="723"/>
      <c r="C29" s="723"/>
      <c r="D29" s="723"/>
      <c r="E29" s="723"/>
      <c r="F29" s="723"/>
      <c r="G29" s="723"/>
      <c r="H29" s="723"/>
      <c r="I29" s="724" t="s">
        <v>1493</v>
      </c>
    </row>
    <row r="30" spans="1:11" ht="18" customHeight="1"/>
    <row r="31" spans="1:11" ht="18" customHeight="1"/>
    <row r="32" spans="1:11" ht="18" customHeight="1"/>
    <row r="33" ht="18" customHeight="1"/>
    <row r="34" ht="18" customHeight="1"/>
    <row r="35" ht="18" customHeight="1"/>
    <row r="36" ht="18" customHeight="1"/>
    <row r="37" ht="18" customHeight="1"/>
    <row r="38" ht="18" customHeight="1"/>
    <row r="39" ht="18" customHeight="1"/>
    <row r="40" ht="18" customHeight="1"/>
  </sheetData>
  <phoneticPr fontId="8"/>
  <printOptions horizontalCentered="1" verticalCentered="1"/>
  <pageMargins left="0.23622047244094491" right="0.23622047244094491" top="0.74803149606299213" bottom="0.74803149606299213" header="0.31496062992125984" footer="0.31496062992125984"/>
  <pageSetup paperSize="9" scale="58"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7D49A-2E57-4906-B6EC-EF4C51035FE0}">
  <sheetPr>
    <pageSetUpPr fitToPage="1"/>
  </sheetPr>
  <dimension ref="A1:S51"/>
  <sheetViews>
    <sheetView view="pageBreakPreview" zoomScaleNormal="100" zoomScaleSheetLayoutView="100" workbookViewId="0">
      <pane xSplit="2" ySplit="4" topLeftCell="C5" activePane="bottomRight" state="frozen"/>
      <selection activeCell="A155" sqref="A155"/>
      <selection pane="topRight" activeCell="A155" sqref="A155"/>
      <selection pane="bottomLeft" activeCell="A155" sqref="A155"/>
      <selection pane="bottomRight" activeCell="B31" sqref="B31"/>
    </sheetView>
  </sheetViews>
  <sheetFormatPr defaultRowHeight="13.5"/>
  <cols>
    <col min="1" max="1" width="1.375" customWidth="1"/>
    <col min="2" max="2" width="10.125" customWidth="1"/>
    <col min="3" max="3" width="10.625" customWidth="1"/>
    <col min="4" max="4" width="7.875" customWidth="1"/>
    <col min="5" max="5" width="10.625" customWidth="1"/>
    <col min="6" max="6" width="7.875" customWidth="1"/>
    <col min="7" max="7" width="10.625" customWidth="1"/>
    <col min="8" max="8" width="7.875" customWidth="1"/>
    <col min="9" max="9" width="10.625" customWidth="1"/>
    <col min="10" max="10" width="7.875" customWidth="1"/>
    <col min="11" max="11" width="10.625" customWidth="1"/>
    <col min="12" max="12" width="7.875" customWidth="1"/>
  </cols>
  <sheetData>
    <row r="1" spans="1:19" ht="18.75">
      <c r="B1" s="481" t="s">
        <v>1494</v>
      </c>
      <c r="C1" s="725"/>
      <c r="D1" s="725"/>
      <c r="E1" s="725"/>
      <c r="F1" s="725"/>
    </row>
    <row r="2" spans="1:19" ht="26.25" customHeight="1">
      <c r="B2" s="155" t="s">
        <v>1495</v>
      </c>
      <c r="J2" s="1710"/>
      <c r="K2" s="1710"/>
      <c r="L2" s="143" t="s">
        <v>1496</v>
      </c>
      <c r="M2" s="85"/>
    </row>
    <row r="3" spans="1:19" ht="18" customHeight="1">
      <c r="A3" s="5"/>
      <c r="B3" s="726" t="s">
        <v>1497</v>
      </c>
      <c r="C3" s="388" t="s">
        <v>1498</v>
      </c>
      <c r="D3" s="388"/>
      <c r="E3" s="727" t="s">
        <v>1499</v>
      </c>
      <c r="F3" s="388"/>
      <c r="G3" s="727" t="s">
        <v>1500</v>
      </c>
      <c r="H3" s="388"/>
      <c r="I3" s="727" t="s">
        <v>1501</v>
      </c>
      <c r="J3" s="388"/>
      <c r="K3" s="727" t="s">
        <v>1502</v>
      </c>
      <c r="L3" s="389"/>
      <c r="N3" t="s">
        <v>1497</v>
      </c>
      <c r="O3" t="s">
        <v>1503</v>
      </c>
      <c r="P3" t="s">
        <v>1499</v>
      </c>
      <c r="Q3" t="s">
        <v>1504</v>
      </c>
      <c r="R3" t="s">
        <v>1505</v>
      </c>
      <c r="S3" t="s">
        <v>1502</v>
      </c>
    </row>
    <row r="4" spans="1:19" ht="18" customHeight="1">
      <c r="A4" s="5"/>
      <c r="B4" s="471" t="s">
        <v>619</v>
      </c>
      <c r="C4" s="728" t="s">
        <v>1506</v>
      </c>
      <c r="D4" s="1719" t="s">
        <v>1507</v>
      </c>
      <c r="E4" s="729" t="s">
        <v>1506</v>
      </c>
      <c r="F4" s="1719" t="s">
        <v>1508</v>
      </c>
      <c r="G4" s="729" t="s">
        <v>1506</v>
      </c>
      <c r="H4" s="1719" t="s">
        <v>1508</v>
      </c>
      <c r="I4" s="729" t="s">
        <v>1506</v>
      </c>
      <c r="J4" s="1719" t="s">
        <v>1508</v>
      </c>
      <c r="K4" s="729" t="s">
        <v>1506</v>
      </c>
      <c r="L4" s="1717" t="s">
        <v>1508</v>
      </c>
      <c r="N4" t="s">
        <v>619</v>
      </c>
    </row>
    <row r="5" spans="1:19" ht="20.100000000000001" customHeight="1">
      <c r="A5" s="5"/>
      <c r="B5" s="730" t="s">
        <v>925</v>
      </c>
      <c r="C5" s="142">
        <v>106500</v>
      </c>
      <c r="D5" s="731">
        <v>-3.7</v>
      </c>
      <c r="E5" s="732">
        <v>28600</v>
      </c>
      <c r="F5" s="733">
        <v>0</v>
      </c>
      <c r="G5" s="732">
        <v>124300</v>
      </c>
      <c r="H5" s="734">
        <v>-3.7</v>
      </c>
      <c r="I5" s="732">
        <v>44800</v>
      </c>
      <c r="J5" s="734">
        <v>-0.7</v>
      </c>
      <c r="K5" s="732">
        <v>28200</v>
      </c>
      <c r="L5" s="735">
        <v>-0.7</v>
      </c>
      <c r="N5" t="s">
        <v>1509</v>
      </c>
      <c r="O5">
        <v>98900</v>
      </c>
      <c r="P5">
        <v>28500</v>
      </c>
      <c r="Q5">
        <v>118400</v>
      </c>
      <c r="R5">
        <v>43400</v>
      </c>
      <c r="S5">
        <v>27800</v>
      </c>
    </row>
    <row r="6" spans="1:19" ht="20.100000000000001" customHeight="1">
      <c r="A6" s="5"/>
      <c r="B6" s="730" t="s">
        <v>1510</v>
      </c>
      <c r="C6" s="142">
        <v>98900</v>
      </c>
      <c r="D6" s="731">
        <v>-5.7</v>
      </c>
      <c r="E6" s="732">
        <v>28500</v>
      </c>
      <c r="F6" s="731">
        <v>-0.3</v>
      </c>
      <c r="G6" s="732">
        <v>118400</v>
      </c>
      <c r="H6" s="734">
        <v>-3.8</v>
      </c>
      <c r="I6" s="732">
        <v>43400</v>
      </c>
      <c r="J6" s="734">
        <v>-3.1</v>
      </c>
      <c r="K6" s="732">
        <v>27800</v>
      </c>
      <c r="L6" s="735">
        <v>-1.6</v>
      </c>
      <c r="N6" t="s">
        <v>1511</v>
      </c>
      <c r="O6">
        <v>69800</v>
      </c>
      <c r="P6">
        <v>23000</v>
      </c>
      <c r="Q6">
        <v>86000</v>
      </c>
      <c r="R6">
        <v>38300</v>
      </c>
      <c r="S6">
        <v>23800</v>
      </c>
    </row>
    <row r="7" spans="1:19" ht="20.100000000000001" customHeight="1">
      <c r="A7" s="5"/>
      <c r="B7" s="730" t="s">
        <v>1512</v>
      </c>
      <c r="C7" s="142">
        <v>88600</v>
      </c>
      <c r="D7" s="731">
        <v>-7.3</v>
      </c>
      <c r="E7" s="732">
        <v>27800</v>
      </c>
      <c r="F7" s="734">
        <v>-2.5</v>
      </c>
      <c r="G7" s="732">
        <v>109700</v>
      </c>
      <c r="H7" s="734">
        <v>-5.6</v>
      </c>
      <c r="I7" s="732">
        <v>42300</v>
      </c>
      <c r="J7" s="734">
        <v>-2.5</v>
      </c>
      <c r="K7" s="732">
        <v>27200</v>
      </c>
      <c r="L7" s="735">
        <v>-2.1</v>
      </c>
      <c r="N7" t="s">
        <v>334</v>
      </c>
      <c r="O7">
        <v>66100</v>
      </c>
      <c r="P7">
        <v>11800</v>
      </c>
      <c r="Q7">
        <v>73800</v>
      </c>
      <c r="R7">
        <v>33200</v>
      </c>
      <c r="S7">
        <v>20500</v>
      </c>
    </row>
    <row r="8" spans="1:19" ht="20.100000000000001" customHeight="1">
      <c r="A8" s="5"/>
      <c r="B8" s="730" t="s">
        <v>1513</v>
      </c>
      <c r="C8" s="142">
        <v>84000</v>
      </c>
      <c r="D8" s="731">
        <v>-4.8</v>
      </c>
      <c r="E8" s="732">
        <v>27100</v>
      </c>
      <c r="F8" s="734">
        <v>-2.5</v>
      </c>
      <c r="G8" s="732">
        <v>105600</v>
      </c>
      <c r="H8" s="734">
        <v>-3.4</v>
      </c>
      <c r="I8" s="732">
        <v>41700</v>
      </c>
      <c r="J8" s="734">
        <v>-1.4</v>
      </c>
      <c r="K8" s="732">
        <v>26800</v>
      </c>
      <c r="L8" s="735">
        <v>-1.3</v>
      </c>
      <c r="N8" t="s">
        <v>339</v>
      </c>
      <c r="O8">
        <v>62100</v>
      </c>
      <c r="P8">
        <v>8800</v>
      </c>
      <c r="Q8">
        <v>109900</v>
      </c>
      <c r="R8">
        <v>22000</v>
      </c>
      <c r="S8">
        <v>20100</v>
      </c>
    </row>
    <row r="9" spans="1:19" ht="20.100000000000001" customHeight="1">
      <c r="A9" s="5"/>
      <c r="B9" s="730" t="s">
        <v>1514</v>
      </c>
      <c r="C9" s="142">
        <v>80400</v>
      </c>
      <c r="D9" s="731">
        <v>-5</v>
      </c>
      <c r="E9" s="732">
        <v>26000</v>
      </c>
      <c r="F9" s="731">
        <v>-4.0999999999999996</v>
      </c>
      <c r="G9" s="732">
        <v>101600</v>
      </c>
      <c r="H9" s="734">
        <v>-3.7</v>
      </c>
      <c r="I9" s="732">
        <v>41200</v>
      </c>
      <c r="J9" s="734">
        <v>-1.2</v>
      </c>
      <c r="K9" s="732">
        <v>26600</v>
      </c>
      <c r="L9" s="735">
        <v>-1.7</v>
      </c>
      <c r="N9" t="s">
        <v>344</v>
      </c>
      <c r="O9">
        <v>77500</v>
      </c>
      <c r="P9">
        <v>8900</v>
      </c>
      <c r="Q9">
        <v>148400</v>
      </c>
      <c r="R9">
        <v>21400</v>
      </c>
      <c r="S9">
        <v>20300</v>
      </c>
    </row>
    <row r="10" spans="1:19" ht="20.100000000000001" customHeight="1">
      <c r="A10" s="5"/>
      <c r="B10" s="730" t="s">
        <v>1515</v>
      </c>
      <c r="C10" s="142">
        <v>76400</v>
      </c>
      <c r="D10" s="731">
        <v>-5.2</v>
      </c>
      <c r="E10" s="732">
        <v>25000</v>
      </c>
      <c r="F10" s="731">
        <v>-3.8</v>
      </c>
      <c r="G10" s="732">
        <v>94000</v>
      </c>
      <c r="H10" s="734">
        <v>-6.8</v>
      </c>
      <c r="I10" s="732">
        <v>40000</v>
      </c>
      <c r="J10" s="734">
        <v>-2.9</v>
      </c>
      <c r="K10" s="732">
        <v>25500</v>
      </c>
      <c r="L10" s="735">
        <v>-3.4</v>
      </c>
      <c r="N10" t="s">
        <v>347</v>
      </c>
      <c r="O10">
        <v>78700</v>
      </c>
      <c r="P10">
        <v>8600</v>
      </c>
      <c r="Q10">
        <v>169400</v>
      </c>
      <c r="R10">
        <v>22600</v>
      </c>
      <c r="S10">
        <v>19900</v>
      </c>
    </row>
    <row r="11" spans="1:19" ht="19.5" customHeight="1">
      <c r="A11" s="5"/>
      <c r="B11" s="730" t="s">
        <v>1511</v>
      </c>
      <c r="C11" s="142">
        <v>69800</v>
      </c>
      <c r="D11" s="731">
        <v>-6.5</v>
      </c>
      <c r="E11" s="732">
        <v>23000</v>
      </c>
      <c r="F11" s="731">
        <v>-8</v>
      </c>
      <c r="G11" s="732">
        <v>86000</v>
      </c>
      <c r="H11" s="734">
        <v>-9.9</v>
      </c>
      <c r="I11" s="732">
        <v>38300</v>
      </c>
      <c r="J11" s="734">
        <v>-4.3</v>
      </c>
      <c r="K11" s="732">
        <v>23800</v>
      </c>
      <c r="L11" s="735">
        <v>-4.0999999999999996</v>
      </c>
    </row>
    <row r="12" spans="1:19" ht="20.100000000000001" customHeight="1">
      <c r="A12" s="5"/>
      <c r="B12" s="730" t="s">
        <v>330</v>
      </c>
      <c r="C12" s="142">
        <v>66000</v>
      </c>
      <c r="D12" s="731">
        <v>-6.2</v>
      </c>
      <c r="E12" s="732">
        <v>19500</v>
      </c>
      <c r="F12" s="731">
        <v>-15.2</v>
      </c>
      <c r="G12" s="732">
        <v>78300</v>
      </c>
      <c r="H12" s="734">
        <v>-10.7</v>
      </c>
      <c r="I12" s="732">
        <v>36400</v>
      </c>
      <c r="J12" s="734">
        <v>-5</v>
      </c>
      <c r="K12" s="732">
        <v>22500</v>
      </c>
      <c r="L12" s="735">
        <v>-4.5999999999999996</v>
      </c>
    </row>
    <row r="13" spans="1:19" ht="20.100000000000001" customHeight="1">
      <c r="A13" s="5"/>
      <c r="B13" s="730" t="s">
        <v>331</v>
      </c>
      <c r="C13" s="142">
        <v>64300</v>
      </c>
      <c r="D13" s="731">
        <v>-4.4000000000000004</v>
      </c>
      <c r="E13" s="732">
        <v>15700</v>
      </c>
      <c r="F13" s="731">
        <v>-19.5</v>
      </c>
      <c r="G13" s="732">
        <v>73600</v>
      </c>
      <c r="H13" s="734">
        <v>-9.6999999999999993</v>
      </c>
      <c r="I13" s="732">
        <v>34500</v>
      </c>
      <c r="J13" s="734">
        <v>-5.2</v>
      </c>
      <c r="K13" s="732">
        <v>21300</v>
      </c>
      <c r="L13" s="735">
        <v>-4.9000000000000004</v>
      </c>
    </row>
    <row r="14" spans="1:19" ht="20.100000000000001" customHeight="1">
      <c r="A14" s="5"/>
      <c r="B14" s="730" t="s">
        <v>332</v>
      </c>
      <c r="C14" s="142">
        <v>65200</v>
      </c>
      <c r="D14" s="731">
        <v>-0.8</v>
      </c>
      <c r="E14" s="732">
        <v>13200</v>
      </c>
      <c r="F14" s="731">
        <v>-15.9</v>
      </c>
      <c r="G14" s="732">
        <v>72200</v>
      </c>
      <c r="H14" s="734">
        <v>-5.5</v>
      </c>
      <c r="I14" s="732">
        <v>33800</v>
      </c>
      <c r="J14" s="734">
        <v>-2</v>
      </c>
      <c r="K14" s="732">
        <v>21900</v>
      </c>
      <c r="L14" s="735">
        <v>-3.6</v>
      </c>
    </row>
    <row r="15" spans="1:19" ht="20.100000000000001" customHeight="1">
      <c r="A15" s="5"/>
      <c r="B15" s="736" t="s">
        <v>333</v>
      </c>
      <c r="C15" s="737">
        <v>66100</v>
      </c>
      <c r="D15" s="731">
        <v>0</v>
      </c>
      <c r="E15" s="738">
        <v>12400</v>
      </c>
      <c r="F15" s="731">
        <v>-6.1</v>
      </c>
      <c r="G15" s="738">
        <v>73800</v>
      </c>
      <c r="H15" s="734">
        <v>-1.3</v>
      </c>
      <c r="I15" s="738">
        <v>33500</v>
      </c>
      <c r="J15" s="734">
        <v>-0.9</v>
      </c>
      <c r="K15" s="738">
        <v>21800</v>
      </c>
      <c r="L15" s="735">
        <v>-0.5</v>
      </c>
    </row>
    <row r="16" spans="1:19" ht="20.100000000000001" customHeight="1">
      <c r="A16" s="5"/>
      <c r="B16" s="736" t="s">
        <v>334</v>
      </c>
      <c r="C16" s="737">
        <v>66100</v>
      </c>
      <c r="D16" s="731" t="s">
        <v>1516</v>
      </c>
      <c r="E16" s="738">
        <v>11800</v>
      </c>
      <c r="F16" s="731" t="s">
        <v>1517</v>
      </c>
      <c r="G16" s="738">
        <v>73800</v>
      </c>
      <c r="H16" s="734" t="s">
        <v>1518</v>
      </c>
      <c r="I16" s="738">
        <v>33200</v>
      </c>
      <c r="J16" s="734" t="s">
        <v>1519</v>
      </c>
      <c r="K16" s="738">
        <v>20500</v>
      </c>
      <c r="L16" s="735" t="s">
        <v>1520</v>
      </c>
    </row>
    <row r="17" spans="1:13" ht="20.100000000000001" customHeight="1">
      <c r="B17" s="736" t="s">
        <v>335</v>
      </c>
      <c r="C17" s="739">
        <v>64900</v>
      </c>
      <c r="D17" s="740" t="s">
        <v>1521</v>
      </c>
      <c r="E17" s="741">
        <v>11200</v>
      </c>
      <c r="F17" s="740" t="s">
        <v>1522</v>
      </c>
      <c r="G17" s="741">
        <v>71600</v>
      </c>
      <c r="H17" s="742" t="s">
        <v>1523</v>
      </c>
      <c r="I17" s="741">
        <v>31800</v>
      </c>
      <c r="J17" s="742" t="s">
        <v>1524</v>
      </c>
      <c r="K17" s="741">
        <v>20300</v>
      </c>
      <c r="L17" s="743" t="s">
        <v>1525</v>
      </c>
    </row>
    <row r="18" spans="1:13" ht="20.100000000000001" customHeight="1">
      <c r="B18" s="730" t="s">
        <v>336</v>
      </c>
      <c r="C18" s="739">
        <v>63500</v>
      </c>
      <c r="D18" s="740">
        <v>-2.4</v>
      </c>
      <c r="E18" s="741">
        <v>10400</v>
      </c>
      <c r="F18" s="740">
        <v>-7.1</v>
      </c>
      <c r="G18" s="741">
        <v>69900</v>
      </c>
      <c r="H18" s="742">
        <v>-7</v>
      </c>
      <c r="I18" s="741">
        <v>29800</v>
      </c>
      <c r="J18" s="742">
        <v>-6.3</v>
      </c>
      <c r="K18" s="741">
        <v>19700</v>
      </c>
      <c r="L18" s="743">
        <v>-3.4</v>
      </c>
    </row>
    <row r="19" spans="1:13" ht="20.100000000000001" customHeight="1">
      <c r="B19" s="730" t="s">
        <v>337</v>
      </c>
      <c r="C19" s="739">
        <v>62000</v>
      </c>
      <c r="D19" s="740">
        <v>-3</v>
      </c>
      <c r="E19" s="741">
        <v>9600</v>
      </c>
      <c r="F19" s="740">
        <v>-7.7</v>
      </c>
      <c r="G19" s="741">
        <v>92500</v>
      </c>
      <c r="H19" s="742">
        <v>-6.5</v>
      </c>
      <c r="I19" s="741">
        <v>24500</v>
      </c>
      <c r="J19" s="742">
        <v>-6.4</v>
      </c>
      <c r="K19" s="741">
        <v>19000</v>
      </c>
      <c r="L19" s="743">
        <v>-3.7</v>
      </c>
    </row>
    <row r="20" spans="1:13" ht="20.100000000000001" customHeight="1">
      <c r="A20" s="5"/>
      <c r="B20" s="730" t="s">
        <v>338</v>
      </c>
      <c r="C20" s="141">
        <v>60700</v>
      </c>
      <c r="D20" s="740">
        <v>-2.8</v>
      </c>
      <c r="E20" s="744">
        <v>9100</v>
      </c>
      <c r="F20" s="740">
        <v>-5.2</v>
      </c>
      <c r="G20" s="744">
        <v>89500</v>
      </c>
      <c r="H20" s="742">
        <v>-4.8</v>
      </c>
      <c r="I20" s="744">
        <v>23000</v>
      </c>
      <c r="J20" s="742">
        <v>-5.8</v>
      </c>
      <c r="K20" s="744">
        <v>18600</v>
      </c>
      <c r="L20" s="743">
        <v>-2.7</v>
      </c>
    </row>
    <row r="21" spans="1:13" ht="20.100000000000001" customHeight="1">
      <c r="A21" s="5"/>
      <c r="B21" s="730" t="s">
        <v>339</v>
      </c>
      <c r="C21" s="739">
        <v>62100</v>
      </c>
      <c r="D21" s="740">
        <v>-1.4</v>
      </c>
      <c r="E21" s="741">
        <v>8800</v>
      </c>
      <c r="F21" s="740">
        <v>-3.8</v>
      </c>
      <c r="G21" s="741">
        <v>109900</v>
      </c>
      <c r="H21" s="742">
        <v>-2.2000000000000002</v>
      </c>
      <c r="I21" s="741">
        <v>22000</v>
      </c>
      <c r="J21" s="742">
        <v>-4.3</v>
      </c>
      <c r="K21" s="745">
        <v>20100</v>
      </c>
      <c r="L21" s="743">
        <v>-2.2000000000000002</v>
      </c>
    </row>
    <row r="22" spans="1:13" ht="20.100000000000001" customHeight="1">
      <c r="A22" s="5"/>
      <c r="B22" s="730" t="s">
        <v>340</v>
      </c>
      <c r="C22" s="739">
        <v>74100</v>
      </c>
      <c r="D22" s="740">
        <v>0.5</v>
      </c>
      <c r="E22" s="741">
        <v>8500</v>
      </c>
      <c r="F22" s="740">
        <v>-2.9</v>
      </c>
      <c r="G22" s="741">
        <v>142500</v>
      </c>
      <c r="H22" s="742">
        <v>0.9</v>
      </c>
      <c r="I22" s="741">
        <v>21500</v>
      </c>
      <c r="J22" s="742">
        <v>-2.2000000000000002</v>
      </c>
      <c r="K22" s="745">
        <v>21100</v>
      </c>
      <c r="L22" s="743">
        <v>-1.2</v>
      </c>
    </row>
    <row r="23" spans="1:13" ht="20.100000000000001" customHeight="1">
      <c r="B23" s="730" t="s">
        <v>341</v>
      </c>
      <c r="C23" s="739">
        <v>78800</v>
      </c>
      <c r="D23" s="740">
        <v>-0.2</v>
      </c>
      <c r="E23" s="741">
        <v>8400</v>
      </c>
      <c r="F23" s="740">
        <v>-1.8</v>
      </c>
      <c r="G23" s="741">
        <v>143000</v>
      </c>
      <c r="H23" s="742">
        <v>0.2</v>
      </c>
      <c r="I23" s="741">
        <v>21200</v>
      </c>
      <c r="J23" s="742">
        <v>-1.4</v>
      </c>
      <c r="K23" s="745">
        <v>20900</v>
      </c>
      <c r="L23" s="743">
        <v>-1.2</v>
      </c>
    </row>
    <row r="24" spans="1:13" ht="20.100000000000001" customHeight="1">
      <c r="B24" s="730" t="s">
        <v>342</v>
      </c>
      <c r="C24" s="739">
        <v>78100</v>
      </c>
      <c r="D24" s="740" t="s">
        <v>1520</v>
      </c>
      <c r="E24" s="741">
        <v>8300</v>
      </c>
      <c r="F24" s="740" t="s">
        <v>1518</v>
      </c>
      <c r="G24" s="741">
        <v>143800</v>
      </c>
      <c r="H24" s="742">
        <v>0.5</v>
      </c>
      <c r="I24" s="741">
        <v>21100</v>
      </c>
      <c r="J24" s="742" t="s">
        <v>1520</v>
      </c>
      <c r="K24" s="745">
        <v>20600</v>
      </c>
      <c r="L24" s="743" t="s">
        <v>1526</v>
      </c>
      <c r="M24" s="5"/>
    </row>
    <row r="25" spans="1:13" ht="20.100000000000001" customHeight="1">
      <c r="B25" s="730" t="s">
        <v>343</v>
      </c>
      <c r="C25" s="739">
        <v>78200</v>
      </c>
      <c r="D25" s="740" t="s">
        <v>1527</v>
      </c>
      <c r="E25" s="741">
        <v>9000</v>
      </c>
      <c r="F25" s="740" t="s">
        <v>1528</v>
      </c>
      <c r="G25" s="741">
        <v>145700</v>
      </c>
      <c r="H25" s="742">
        <v>1.1000000000000001</v>
      </c>
      <c r="I25" s="741">
        <v>21100</v>
      </c>
      <c r="J25" s="742">
        <v>0</v>
      </c>
      <c r="K25" s="745">
        <v>20500</v>
      </c>
      <c r="L25" s="743" t="s">
        <v>1516</v>
      </c>
    </row>
    <row r="26" spans="1:13" ht="20.100000000000001" customHeight="1">
      <c r="B26" s="730" t="s">
        <v>344</v>
      </c>
      <c r="C26" s="739">
        <v>77500</v>
      </c>
      <c r="D26" s="740" t="s">
        <v>1529</v>
      </c>
      <c r="E26" s="741">
        <v>8900</v>
      </c>
      <c r="F26" s="740" t="s">
        <v>1530</v>
      </c>
      <c r="G26" s="741">
        <v>148400</v>
      </c>
      <c r="H26" s="742">
        <v>2.1</v>
      </c>
      <c r="I26" s="741">
        <v>21400</v>
      </c>
      <c r="J26" s="742">
        <v>1.1000000000000001</v>
      </c>
      <c r="K26" s="745">
        <v>20300</v>
      </c>
      <c r="L26" s="743" t="s">
        <v>1531</v>
      </c>
    </row>
    <row r="27" spans="1:13" ht="20.100000000000001" customHeight="1">
      <c r="B27" s="730" t="s">
        <v>345</v>
      </c>
      <c r="C27" s="739">
        <v>77800</v>
      </c>
      <c r="D27" s="740">
        <v>0</v>
      </c>
      <c r="E27" s="741">
        <v>8800</v>
      </c>
      <c r="F27" s="740">
        <v>-1.1000000000000001</v>
      </c>
      <c r="G27" s="741">
        <v>161600</v>
      </c>
      <c r="H27" s="742">
        <v>2.1</v>
      </c>
      <c r="I27" s="741">
        <v>21800</v>
      </c>
      <c r="J27" s="742">
        <v>1.9</v>
      </c>
      <c r="K27" s="745">
        <v>20200</v>
      </c>
      <c r="L27" s="743">
        <v>-0.6</v>
      </c>
    </row>
    <row r="28" spans="1:13" ht="20.100000000000001" customHeight="1">
      <c r="B28" s="730" t="s">
        <v>346</v>
      </c>
      <c r="C28" s="739">
        <v>77800</v>
      </c>
      <c r="D28" s="740">
        <v>-0.2</v>
      </c>
      <c r="E28" s="741">
        <v>8700</v>
      </c>
      <c r="F28" s="740">
        <v>-1.1000000000000001</v>
      </c>
      <c r="G28" s="741">
        <v>164000</v>
      </c>
      <c r="H28" s="742">
        <v>1.2</v>
      </c>
      <c r="I28" s="741">
        <v>21900</v>
      </c>
      <c r="J28" s="742">
        <v>0.7</v>
      </c>
      <c r="K28" s="745">
        <v>20100</v>
      </c>
      <c r="L28" s="743">
        <v>-0.8</v>
      </c>
    </row>
    <row r="29" spans="1:13" ht="20.100000000000001" customHeight="1">
      <c r="B29" s="730" t="s">
        <v>347</v>
      </c>
      <c r="C29" s="739">
        <v>78700</v>
      </c>
      <c r="D29" s="740">
        <v>0.5</v>
      </c>
      <c r="E29" s="741">
        <v>8600</v>
      </c>
      <c r="F29" s="740">
        <v>-1.1000000000000001</v>
      </c>
      <c r="G29" s="741">
        <v>169400</v>
      </c>
      <c r="H29" s="742">
        <v>2.9</v>
      </c>
      <c r="I29" s="741">
        <v>22600</v>
      </c>
      <c r="J29" s="742">
        <v>2.8</v>
      </c>
      <c r="K29" s="745">
        <v>19900</v>
      </c>
      <c r="L29" s="743">
        <v>-0.7</v>
      </c>
    </row>
    <row r="30" spans="1:13" ht="18" customHeight="1">
      <c r="B30" s="746" t="s">
        <v>2399</v>
      </c>
      <c r="C30" s="747">
        <v>81800</v>
      </c>
      <c r="D30" s="748">
        <v>2.6</v>
      </c>
      <c r="E30" s="749">
        <v>8600</v>
      </c>
      <c r="F30" s="748">
        <v>-0.6</v>
      </c>
      <c r="G30" s="749">
        <v>178400</v>
      </c>
      <c r="H30" s="750">
        <v>4.9000000000000004</v>
      </c>
      <c r="I30" s="749">
        <v>23400</v>
      </c>
      <c r="J30" s="750">
        <v>3.4</v>
      </c>
      <c r="K30" s="751">
        <v>19900</v>
      </c>
      <c r="L30" s="752">
        <v>-0.5</v>
      </c>
    </row>
    <row r="31" spans="1:13">
      <c r="B31" s="753"/>
      <c r="C31" s="739"/>
      <c r="D31" s="740"/>
      <c r="E31" s="739"/>
      <c r="F31" s="740"/>
      <c r="G31" s="739"/>
      <c r="H31" s="742"/>
      <c r="I31" s="739"/>
      <c r="J31" s="742"/>
      <c r="K31" s="754"/>
      <c r="L31" s="742" t="s">
        <v>1532</v>
      </c>
    </row>
    <row r="32" spans="1:13">
      <c r="B32" s="16"/>
    </row>
    <row r="33" spans="1:15" ht="18" customHeight="1">
      <c r="B33" s="2354" t="s">
        <v>1533</v>
      </c>
      <c r="C33" s="2354"/>
      <c r="E33" s="1710"/>
      <c r="F33" s="1711" t="s">
        <v>1496</v>
      </c>
      <c r="H33" s="5"/>
    </row>
    <row r="34" spans="1:15" ht="18.75" customHeight="1">
      <c r="A34" s="5"/>
      <c r="B34" s="755" t="s">
        <v>1497</v>
      </c>
      <c r="C34" s="727" t="s">
        <v>1498</v>
      </c>
      <c r="D34" s="756"/>
      <c r="E34" s="727" t="s">
        <v>1502</v>
      </c>
      <c r="F34" s="389"/>
    </row>
    <row r="35" spans="1:15" ht="20.100000000000001" customHeight="1">
      <c r="A35" s="5"/>
      <c r="B35" s="757" t="s">
        <v>619</v>
      </c>
      <c r="C35" s="729" t="s">
        <v>1506</v>
      </c>
      <c r="D35" s="1719" t="s">
        <v>1508</v>
      </c>
      <c r="E35" s="729" t="s">
        <v>1506</v>
      </c>
      <c r="F35" s="1717" t="s">
        <v>1508</v>
      </c>
    </row>
    <row r="36" spans="1:15" ht="20.100000000000001" customHeight="1">
      <c r="A36" s="5"/>
      <c r="B36" s="758" t="s">
        <v>923</v>
      </c>
      <c r="C36" s="732">
        <v>92300</v>
      </c>
      <c r="D36" s="759" t="s">
        <v>1534</v>
      </c>
      <c r="E36" s="732">
        <v>35600</v>
      </c>
      <c r="F36" s="760" t="s">
        <v>1535</v>
      </c>
      <c r="G36" s="761"/>
      <c r="O36" s="762"/>
    </row>
    <row r="37" spans="1:15" ht="20.100000000000001" customHeight="1">
      <c r="A37" s="5"/>
      <c r="B37" s="758" t="s">
        <v>925</v>
      </c>
      <c r="C37" s="732">
        <v>87600</v>
      </c>
      <c r="D37" s="759" t="s">
        <v>1536</v>
      </c>
      <c r="E37" s="732">
        <v>34900</v>
      </c>
      <c r="F37" s="760" t="s">
        <v>1537</v>
      </c>
      <c r="G37" s="761"/>
    </row>
    <row r="38" spans="1:15" ht="20.100000000000001" customHeight="1">
      <c r="A38" s="5"/>
      <c r="B38" s="758" t="s">
        <v>1510</v>
      </c>
      <c r="C38" s="732">
        <v>81600</v>
      </c>
      <c r="D38" s="763" t="s">
        <v>1538</v>
      </c>
      <c r="E38" s="732">
        <v>33800</v>
      </c>
      <c r="F38" s="760" t="s">
        <v>1539</v>
      </c>
      <c r="G38" s="761"/>
    </row>
    <row r="39" spans="1:15" ht="20.100000000000001" customHeight="1">
      <c r="A39" s="5"/>
      <c r="B39" s="758" t="s">
        <v>1512</v>
      </c>
      <c r="C39" s="732">
        <v>75200</v>
      </c>
      <c r="D39" s="759" t="s">
        <v>1540</v>
      </c>
      <c r="E39" s="732">
        <v>19200</v>
      </c>
      <c r="F39" s="760" t="s">
        <v>1541</v>
      </c>
      <c r="G39" s="761"/>
    </row>
    <row r="40" spans="1:15" ht="20.100000000000001" customHeight="1">
      <c r="A40" s="5"/>
      <c r="B40" s="758" t="s">
        <v>1513</v>
      </c>
      <c r="C40" s="732">
        <v>68600</v>
      </c>
      <c r="D40" s="759" t="s">
        <v>1542</v>
      </c>
      <c r="E40" s="732">
        <v>18900</v>
      </c>
      <c r="F40" s="760" t="s">
        <v>1543</v>
      </c>
      <c r="G40" s="761"/>
    </row>
    <row r="41" spans="1:15" ht="20.100000000000001" customHeight="1">
      <c r="A41" s="5"/>
      <c r="B41" s="758" t="s">
        <v>1514</v>
      </c>
      <c r="C41" s="732">
        <v>62800</v>
      </c>
      <c r="D41" s="759" t="s">
        <v>1544</v>
      </c>
      <c r="E41" s="732">
        <v>18600</v>
      </c>
      <c r="F41" s="760" t="s">
        <v>1543</v>
      </c>
      <c r="G41" s="761"/>
      <c r="L41" s="5"/>
    </row>
    <row r="42" spans="1:15" ht="20.100000000000001" customHeight="1">
      <c r="A42" s="5"/>
      <c r="B42" s="764" t="s">
        <v>1515</v>
      </c>
      <c r="C42" s="765">
        <v>57500</v>
      </c>
      <c r="D42" s="766" t="s">
        <v>1545</v>
      </c>
      <c r="E42" s="765">
        <v>18100</v>
      </c>
      <c r="F42" s="767" t="s">
        <v>1546</v>
      </c>
      <c r="G42" s="761"/>
      <c r="L42" s="768"/>
    </row>
    <row r="43" spans="1:15" ht="15" customHeight="1">
      <c r="A43" s="5"/>
      <c r="B43" s="753"/>
      <c r="C43" s="142"/>
      <c r="D43" s="759"/>
      <c r="E43" s="142"/>
      <c r="F43" s="759"/>
      <c r="G43" s="761"/>
      <c r="L43" s="768"/>
    </row>
    <row r="44" spans="1:15" ht="15" customHeight="1">
      <c r="B44" s="769" t="s">
        <v>1547</v>
      </c>
      <c r="C44" s="769"/>
      <c r="D44" s="769"/>
      <c r="E44" s="769"/>
      <c r="F44" s="769"/>
      <c r="G44" s="769"/>
      <c r="H44" s="769"/>
      <c r="I44" s="769"/>
      <c r="J44" s="769"/>
      <c r="K44" s="769"/>
      <c r="L44" s="769"/>
    </row>
    <row r="45" spans="1:15" ht="15" customHeight="1">
      <c r="B45" s="769" t="s">
        <v>1548</v>
      </c>
      <c r="C45" s="769"/>
      <c r="D45" s="769"/>
      <c r="E45" s="769"/>
      <c r="F45" s="769"/>
      <c r="G45" s="769"/>
      <c r="H45" s="769"/>
      <c r="I45" s="769"/>
      <c r="J45" s="769"/>
      <c r="K45" s="769"/>
      <c r="L45" s="769"/>
    </row>
    <row r="46" spans="1:15" ht="15" customHeight="1">
      <c r="B46" s="770" t="s">
        <v>1549</v>
      </c>
      <c r="C46" s="771"/>
      <c r="D46" s="772"/>
      <c r="E46" s="771"/>
      <c r="F46" s="772"/>
      <c r="G46" s="771"/>
      <c r="H46" s="773"/>
      <c r="I46" s="771"/>
      <c r="J46" s="773"/>
      <c r="K46" s="774"/>
      <c r="L46" s="773"/>
    </row>
    <row r="47" spans="1:15" ht="15" customHeight="1">
      <c r="B47" s="770" t="s">
        <v>1550</v>
      </c>
      <c r="C47" s="771"/>
      <c r="D47" s="772"/>
      <c r="E47" s="771"/>
      <c r="F47" s="772"/>
      <c r="G47" s="771"/>
      <c r="H47" s="773"/>
      <c r="I47" s="771"/>
      <c r="J47" s="773"/>
      <c r="K47" s="774"/>
      <c r="L47" s="773"/>
    </row>
    <row r="48" spans="1:15" ht="15" customHeight="1">
      <c r="B48" s="770" t="s">
        <v>1551</v>
      </c>
      <c r="C48" s="771"/>
      <c r="D48" s="772"/>
      <c r="E48" s="771"/>
      <c r="F48" s="772"/>
      <c r="G48" s="771"/>
      <c r="H48" s="773"/>
      <c r="I48" s="771"/>
      <c r="J48" s="773"/>
      <c r="K48" s="774"/>
      <c r="L48" s="773"/>
    </row>
    <row r="49" spans="2:12" ht="15" customHeight="1">
      <c r="B49" s="769" t="s">
        <v>1552</v>
      </c>
      <c r="C49" s="769"/>
      <c r="D49" s="769"/>
      <c r="E49" s="769"/>
      <c r="F49" s="769"/>
      <c r="G49" s="769"/>
      <c r="H49" s="769"/>
      <c r="I49" s="769"/>
      <c r="J49" s="769"/>
      <c r="K49" s="769"/>
      <c r="L49" s="769"/>
    </row>
    <row r="50" spans="2:12" ht="19.5" customHeight="1">
      <c r="B50" s="769" t="s">
        <v>1553</v>
      </c>
      <c r="C50" s="769"/>
      <c r="D50" s="769"/>
      <c r="E50" s="769"/>
      <c r="F50" s="769"/>
      <c r="G50" s="769"/>
      <c r="H50" s="769"/>
      <c r="I50" s="769"/>
      <c r="J50" s="769"/>
      <c r="K50" s="769"/>
      <c r="L50" s="769"/>
    </row>
    <row r="51" spans="2:12" ht="19.5" customHeight="1"/>
  </sheetData>
  <mergeCells count="1">
    <mergeCell ref="B33:C33"/>
  </mergeCells>
  <phoneticPr fontId="8"/>
  <printOptions horizontalCentered="1"/>
  <pageMargins left="0.98425196850393704" right="0.98425196850393704" top="1.1811023622047245" bottom="1.1811023622047245" header="0.51181102362204722" footer="0.51181102362204722"/>
  <pageSetup paperSize="9" scale="78" fitToHeight="0" orientation="portrait" r:id="rId1"/>
  <headerFooter alignWithMargins="0"/>
  <rowBreaks count="1" manualBreakCount="1">
    <brk id="50" max="1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1BCF-8E61-472D-8831-2DEFD2BD59F4}">
  <sheetPr>
    <pageSetUpPr fitToPage="1"/>
  </sheetPr>
  <dimension ref="A1:O35"/>
  <sheetViews>
    <sheetView view="pageBreakPreview" zoomScale="60" zoomScaleNormal="60" workbookViewId="0">
      <selection activeCell="G8" sqref="G8:H8"/>
    </sheetView>
  </sheetViews>
  <sheetFormatPr defaultColWidth="9" defaultRowHeight="13.5"/>
  <cols>
    <col min="1" max="1" width="4.625" style="212" customWidth="1"/>
    <col min="2" max="2" width="25" style="212" customWidth="1"/>
    <col min="3" max="14" width="8.625" style="212" customWidth="1"/>
    <col min="15" max="15" width="9.375" style="212" customWidth="1"/>
    <col min="16" max="19" width="9" style="212"/>
    <col min="20" max="20" width="19.875" style="212" customWidth="1"/>
    <col min="21" max="21" width="10.75" style="212" bestFit="1" customWidth="1"/>
    <col min="22" max="16384" width="9" style="212"/>
  </cols>
  <sheetData>
    <row r="1" spans="1:15" ht="30.75" customHeight="1">
      <c r="A1" s="775" t="s">
        <v>1554</v>
      </c>
      <c r="B1" s="776"/>
      <c r="C1" s="777"/>
      <c r="D1" s="777"/>
      <c r="E1" s="777"/>
      <c r="F1" s="777"/>
      <c r="K1" s="2239" t="s">
        <v>2605</v>
      </c>
      <c r="L1" s="2197"/>
      <c r="M1" s="2197"/>
      <c r="N1" s="2197"/>
      <c r="O1" s="515" t="s">
        <v>1555</v>
      </c>
    </row>
    <row r="2" spans="1:15" ht="212.25" customHeight="1">
      <c r="A2" s="2361"/>
      <c r="B2" s="2362"/>
      <c r="C2" s="778" t="s">
        <v>1556</v>
      </c>
      <c r="D2" s="778" t="s">
        <v>1557</v>
      </c>
      <c r="E2" s="778" t="s">
        <v>1558</v>
      </c>
      <c r="F2" s="778" t="s">
        <v>1559</v>
      </c>
      <c r="G2" s="778" t="s">
        <v>1560</v>
      </c>
      <c r="H2" s="778" t="s">
        <v>1561</v>
      </c>
      <c r="I2" s="778" t="s">
        <v>1562</v>
      </c>
      <c r="J2" s="778" t="s">
        <v>1563</v>
      </c>
      <c r="K2" s="778" t="s">
        <v>1564</v>
      </c>
      <c r="L2" s="778" t="s">
        <v>1565</v>
      </c>
      <c r="M2" s="778" t="s">
        <v>1566</v>
      </c>
      <c r="N2" s="779" t="s">
        <v>1567</v>
      </c>
      <c r="O2" s="780" t="s">
        <v>1568</v>
      </c>
    </row>
    <row r="3" spans="1:15" ht="36" customHeight="1">
      <c r="A3" s="2363" t="s">
        <v>602</v>
      </c>
      <c r="B3" s="781" t="s">
        <v>1569</v>
      </c>
      <c r="C3" s="782">
        <v>39</v>
      </c>
      <c r="D3" s="782"/>
      <c r="E3" s="782">
        <v>64</v>
      </c>
      <c r="F3" s="782"/>
      <c r="G3" s="782">
        <v>18</v>
      </c>
      <c r="H3" s="782"/>
      <c r="I3" s="782"/>
      <c r="J3" s="782">
        <v>6</v>
      </c>
      <c r="K3" s="782"/>
      <c r="L3" s="782">
        <v>5</v>
      </c>
      <c r="M3" s="782"/>
      <c r="N3" s="783">
        <v>183</v>
      </c>
      <c r="O3" s="784">
        <f>SUM(C3:N3)</f>
        <v>315</v>
      </c>
    </row>
    <row r="4" spans="1:15" s="789" customFormat="1" ht="36" customHeight="1" thickBot="1">
      <c r="A4" s="2364"/>
      <c r="B4" s="785" t="s">
        <v>1570</v>
      </c>
      <c r="C4" s="786"/>
      <c r="D4" s="786"/>
      <c r="E4" s="786"/>
      <c r="F4" s="786"/>
      <c r="G4" s="786"/>
      <c r="H4" s="786">
        <v>43</v>
      </c>
      <c r="I4" s="786"/>
      <c r="J4" s="786"/>
      <c r="K4" s="786"/>
      <c r="L4" s="786"/>
      <c r="M4" s="786"/>
      <c r="N4" s="787"/>
      <c r="O4" s="788">
        <f>SUM(C4:N4)</f>
        <v>43</v>
      </c>
    </row>
    <row r="5" spans="1:15" s="789" customFormat="1" ht="36" customHeight="1" thickTop="1">
      <c r="A5" s="2365"/>
      <c r="B5" s="790" t="s">
        <v>1571</v>
      </c>
      <c r="C5" s="791">
        <v>39</v>
      </c>
      <c r="D5" s="791"/>
      <c r="E5" s="791">
        <v>64</v>
      </c>
      <c r="F5" s="791"/>
      <c r="G5" s="791">
        <v>18</v>
      </c>
      <c r="H5" s="791">
        <v>43</v>
      </c>
      <c r="I5" s="791"/>
      <c r="J5" s="791">
        <v>6</v>
      </c>
      <c r="K5" s="791"/>
      <c r="L5" s="791">
        <v>5</v>
      </c>
      <c r="M5" s="791"/>
      <c r="N5" s="792">
        <v>183</v>
      </c>
      <c r="O5" s="793">
        <f>SUM(C5:N5)</f>
        <v>358</v>
      </c>
    </row>
    <row r="6" spans="1:15" s="789" customFormat="1" ht="36" customHeight="1">
      <c r="A6" s="2363" t="s">
        <v>600</v>
      </c>
      <c r="B6" s="794" t="s">
        <v>1569</v>
      </c>
      <c r="C6" s="782">
        <v>59</v>
      </c>
      <c r="D6" s="782"/>
      <c r="E6" s="782">
        <v>36</v>
      </c>
      <c r="F6" s="782">
        <v>7</v>
      </c>
      <c r="G6" s="782">
        <v>20</v>
      </c>
      <c r="H6" s="782">
        <v>26</v>
      </c>
      <c r="I6" s="782"/>
      <c r="J6" s="782">
        <v>16</v>
      </c>
      <c r="K6" s="782"/>
      <c r="L6" s="782"/>
      <c r="M6" s="782"/>
      <c r="N6" s="783">
        <v>68</v>
      </c>
      <c r="O6" s="795">
        <f t="shared" ref="O6:O24" si="0">SUM(C6:N6)</f>
        <v>232</v>
      </c>
    </row>
    <row r="7" spans="1:15" s="789" customFormat="1" ht="36" customHeight="1" thickBot="1">
      <c r="A7" s="2364"/>
      <c r="B7" s="785" t="s">
        <v>1570</v>
      </c>
      <c r="C7" s="786"/>
      <c r="D7" s="786"/>
      <c r="E7" s="786">
        <v>28</v>
      </c>
      <c r="F7" s="786">
        <v>31</v>
      </c>
      <c r="G7" s="786"/>
      <c r="H7" s="786">
        <v>294</v>
      </c>
      <c r="I7" s="786"/>
      <c r="J7" s="786"/>
      <c r="K7" s="786"/>
      <c r="L7" s="786"/>
      <c r="M7" s="786"/>
      <c r="N7" s="787"/>
      <c r="O7" s="796">
        <f t="shared" si="0"/>
        <v>353</v>
      </c>
    </row>
    <row r="8" spans="1:15" s="789" customFormat="1" ht="36" customHeight="1" thickTop="1">
      <c r="A8" s="2365"/>
      <c r="B8" s="790" t="s">
        <v>1571</v>
      </c>
      <c r="C8" s="791">
        <v>59</v>
      </c>
      <c r="D8" s="791"/>
      <c r="E8" s="791">
        <v>64</v>
      </c>
      <c r="F8" s="791">
        <v>38</v>
      </c>
      <c r="G8" s="791">
        <v>20</v>
      </c>
      <c r="H8" s="791">
        <v>320</v>
      </c>
      <c r="I8" s="791"/>
      <c r="J8" s="791">
        <v>16</v>
      </c>
      <c r="K8" s="791"/>
      <c r="L8" s="791"/>
      <c r="M8" s="791"/>
      <c r="N8" s="792">
        <v>68</v>
      </c>
      <c r="O8" s="793">
        <f t="shared" si="0"/>
        <v>585</v>
      </c>
    </row>
    <row r="9" spans="1:15" ht="36" customHeight="1">
      <c r="A9" s="2363" t="s">
        <v>601</v>
      </c>
      <c r="B9" s="794" t="s">
        <v>1569</v>
      </c>
      <c r="C9" s="782">
        <v>53</v>
      </c>
      <c r="D9" s="782"/>
      <c r="E9" s="782">
        <v>18</v>
      </c>
      <c r="F9" s="782"/>
      <c r="G9" s="782">
        <v>26</v>
      </c>
      <c r="H9" s="782"/>
      <c r="I9" s="782"/>
      <c r="J9" s="782">
        <v>8</v>
      </c>
      <c r="K9" s="782"/>
      <c r="L9" s="782"/>
      <c r="M9" s="782"/>
      <c r="N9" s="783">
        <v>116</v>
      </c>
      <c r="O9" s="795">
        <f t="shared" si="0"/>
        <v>221</v>
      </c>
    </row>
    <row r="10" spans="1:15" s="789" customFormat="1" ht="36" customHeight="1" thickBot="1">
      <c r="A10" s="2364"/>
      <c r="B10" s="785" t="s">
        <v>1570</v>
      </c>
      <c r="C10" s="786"/>
      <c r="D10" s="786"/>
      <c r="E10" s="786"/>
      <c r="F10" s="786"/>
      <c r="G10" s="786"/>
      <c r="H10" s="786">
        <v>85</v>
      </c>
      <c r="I10" s="786"/>
      <c r="J10" s="786"/>
      <c r="K10" s="786"/>
      <c r="L10" s="786"/>
      <c r="M10" s="786"/>
      <c r="N10" s="787"/>
      <c r="O10" s="797">
        <f t="shared" si="0"/>
        <v>85</v>
      </c>
    </row>
    <row r="11" spans="1:15" s="789" customFormat="1" ht="36" customHeight="1" thickTop="1">
      <c r="A11" s="2365"/>
      <c r="B11" s="790" t="s">
        <v>1571</v>
      </c>
      <c r="C11" s="791">
        <v>53</v>
      </c>
      <c r="D11" s="791"/>
      <c r="E11" s="791">
        <v>18</v>
      </c>
      <c r="F11" s="791"/>
      <c r="G11" s="791">
        <v>26</v>
      </c>
      <c r="H11" s="791">
        <v>85</v>
      </c>
      <c r="I11" s="791"/>
      <c r="J11" s="791">
        <v>8</v>
      </c>
      <c r="K11" s="791"/>
      <c r="L11" s="791"/>
      <c r="M11" s="791"/>
      <c r="N11" s="792">
        <v>116</v>
      </c>
      <c r="O11" s="793">
        <f t="shared" si="0"/>
        <v>306</v>
      </c>
    </row>
    <row r="12" spans="1:15" s="789" customFormat="1" ht="36" customHeight="1">
      <c r="A12" s="2363" t="s">
        <v>599</v>
      </c>
      <c r="B12" s="794" t="s">
        <v>1569</v>
      </c>
      <c r="C12" s="782">
        <v>82</v>
      </c>
      <c r="D12" s="782"/>
      <c r="E12" s="782">
        <v>8</v>
      </c>
      <c r="F12" s="782"/>
      <c r="G12" s="782">
        <v>23</v>
      </c>
      <c r="H12" s="782">
        <v>17</v>
      </c>
      <c r="I12" s="782"/>
      <c r="J12" s="782">
        <v>6</v>
      </c>
      <c r="K12" s="782"/>
      <c r="L12" s="782"/>
      <c r="M12" s="782">
        <v>6</v>
      </c>
      <c r="N12" s="783"/>
      <c r="O12" s="795">
        <f t="shared" si="0"/>
        <v>142</v>
      </c>
    </row>
    <row r="13" spans="1:15" s="789" customFormat="1" ht="36" customHeight="1" thickBot="1">
      <c r="A13" s="2364"/>
      <c r="B13" s="785" t="s">
        <v>1570</v>
      </c>
      <c r="C13" s="786"/>
      <c r="D13" s="786"/>
      <c r="E13" s="786">
        <v>200</v>
      </c>
      <c r="F13" s="786">
        <v>120</v>
      </c>
      <c r="G13" s="786"/>
      <c r="H13" s="786">
        <v>437</v>
      </c>
      <c r="I13" s="786"/>
      <c r="J13" s="786">
        <v>14</v>
      </c>
      <c r="K13" s="786">
        <v>91</v>
      </c>
      <c r="L13" s="786"/>
      <c r="M13" s="786"/>
      <c r="N13" s="787"/>
      <c r="O13" s="797">
        <f t="shared" si="0"/>
        <v>862</v>
      </c>
    </row>
    <row r="14" spans="1:15" s="789" customFormat="1" ht="36" customHeight="1" thickTop="1">
      <c r="A14" s="2365"/>
      <c r="B14" s="790" t="s">
        <v>1571</v>
      </c>
      <c r="C14" s="791">
        <v>82</v>
      </c>
      <c r="D14" s="791"/>
      <c r="E14" s="791">
        <v>208</v>
      </c>
      <c r="F14" s="791">
        <v>120</v>
      </c>
      <c r="G14" s="791">
        <v>23</v>
      </c>
      <c r="H14" s="791">
        <v>454</v>
      </c>
      <c r="I14" s="791"/>
      <c r="J14" s="791">
        <v>20</v>
      </c>
      <c r="K14" s="791">
        <v>91</v>
      </c>
      <c r="L14" s="791"/>
      <c r="M14" s="791">
        <v>6</v>
      </c>
      <c r="N14" s="792"/>
      <c r="O14" s="793">
        <f t="shared" si="0"/>
        <v>1004</v>
      </c>
    </row>
    <row r="15" spans="1:15" ht="36" customHeight="1">
      <c r="A15" s="2363" t="s">
        <v>598</v>
      </c>
      <c r="B15" s="794" t="s">
        <v>1569</v>
      </c>
      <c r="C15" s="782">
        <v>25</v>
      </c>
      <c r="D15" s="782"/>
      <c r="E15" s="782">
        <v>42</v>
      </c>
      <c r="F15" s="782"/>
      <c r="G15" s="782">
        <v>9</v>
      </c>
      <c r="H15" s="782">
        <v>28</v>
      </c>
      <c r="I15" s="782"/>
      <c r="J15" s="782">
        <v>13</v>
      </c>
      <c r="K15" s="782"/>
      <c r="L15" s="782">
        <v>1</v>
      </c>
      <c r="M15" s="782"/>
      <c r="N15" s="783">
        <v>140</v>
      </c>
      <c r="O15" s="795">
        <f t="shared" si="0"/>
        <v>258</v>
      </c>
    </row>
    <row r="16" spans="1:15" s="789" customFormat="1" ht="36" customHeight="1" thickBot="1">
      <c r="A16" s="2364"/>
      <c r="B16" s="785" t="s">
        <v>1570</v>
      </c>
      <c r="C16" s="786"/>
      <c r="D16" s="786"/>
      <c r="E16" s="786">
        <v>312</v>
      </c>
      <c r="F16" s="786">
        <v>178</v>
      </c>
      <c r="G16" s="786"/>
      <c r="H16" s="786">
        <v>689</v>
      </c>
      <c r="I16" s="786"/>
      <c r="J16" s="786">
        <v>16</v>
      </c>
      <c r="K16" s="786">
        <v>3</v>
      </c>
      <c r="L16" s="786"/>
      <c r="M16" s="786"/>
      <c r="N16" s="787"/>
      <c r="O16" s="797">
        <f t="shared" si="0"/>
        <v>1198</v>
      </c>
    </row>
    <row r="17" spans="1:15" s="789" customFormat="1" ht="36" customHeight="1" thickTop="1">
      <c r="A17" s="2365"/>
      <c r="B17" s="790" t="s">
        <v>1571</v>
      </c>
      <c r="C17" s="791">
        <v>25</v>
      </c>
      <c r="D17" s="791"/>
      <c r="E17" s="791">
        <v>354</v>
      </c>
      <c r="F17" s="791">
        <v>178</v>
      </c>
      <c r="G17" s="791">
        <v>9</v>
      </c>
      <c r="H17" s="791">
        <v>718</v>
      </c>
      <c r="I17" s="791"/>
      <c r="J17" s="791">
        <v>29</v>
      </c>
      <c r="K17" s="791">
        <v>3</v>
      </c>
      <c r="L17" s="791">
        <v>1</v>
      </c>
      <c r="M17" s="791"/>
      <c r="N17" s="792">
        <v>140</v>
      </c>
      <c r="O17" s="793">
        <f t="shared" si="0"/>
        <v>1457</v>
      </c>
    </row>
    <row r="18" spans="1:15" s="789" customFormat="1" ht="36" customHeight="1">
      <c r="A18" s="2363" t="s">
        <v>603</v>
      </c>
      <c r="B18" s="794" t="s">
        <v>1569</v>
      </c>
      <c r="C18" s="782">
        <v>40</v>
      </c>
      <c r="D18" s="782"/>
      <c r="E18" s="782">
        <v>11</v>
      </c>
      <c r="F18" s="782"/>
      <c r="G18" s="782">
        <v>7</v>
      </c>
      <c r="H18" s="782">
        <v>10</v>
      </c>
      <c r="I18" s="782"/>
      <c r="J18" s="782"/>
      <c r="K18" s="782"/>
      <c r="L18" s="782"/>
      <c r="M18" s="782"/>
      <c r="N18" s="783"/>
      <c r="O18" s="795">
        <f t="shared" si="0"/>
        <v>68</v>
      </c>
    </row>
    <row r="19" spans="1:15" s="789" customFormat="1" ht="36" customHeight="1" thickBot="1">
      <c r="A19" s="2364"/>
      <c r="B19" s="785" t="s">
        <v>1570</v>
      </c>
      <c r="C19" s="786"/>
      <c r="D19" s="786">
        <v>17</v>
      </c>
      <c r="E19" s="786"/>
      <c r="F19" s="786">
        <v>5</v>
      </c>
      <c r="G19" s="786"/>
      <c r="H19" s="786">
        <v>139</v>
      </c>
      <c r="I19" s="786"/>
      <c r="J19" s="786"/>
      <c r="K19" s="786"/>
      <c r="L19" s="786"/>
      <c r="M19" s="786"/>
      <c r="N19" s="787"/>
      <c r="O19" s="797">
        <f t="shared" si="0"/>
        <v>161</v>
      </c>
    </row>
    <row r="20" spans="1:15" s="789" customFormat="1" ht="36" customHeight="1" thickTop="1">
      <c r="A20" s="2365"/>
      <c r="B20" s="790" t="s">
        <v>1571</v>
      </c>
      <c r="C20" s="791">
        <v>40</v>
      </c>
      <c r="D20" s="791">
        <v>17</v>
      </c>
      <c r="E20" s="791">
        <v>11</v>
      </c>
      <c r="F20" s="791">
        <v>5</v>
      </c>
      <c r="G20" s="791">
        <v>7</v>
      </c>
      <c r="H20" s="791">
        <v>149</v>
      </c>
      <c r="I20" s="791"/>
      <c r="J20" s="791"/>
      <c r="K20" s="791"/>
      <c r="L20" s="791"/>
      <c r="M20" s="791"/>
      <c r="N20" s="792"/>
      <c r="O20" s="793">
        <f t="shared" si="0"/>
        <v>229</v>
      </c>
    </row>
    <row r="21" spans="1:15" s="789" customFormat="1" ht="36" customHeight="1">
      <c r="A21" s="2363" t="s">
        <v>1572</v>
      </c>
      <c r="B21" s="794" t="s">
        <v>1569</v>
      </c>
      <c r="C21" s="782">
        <v>298</v>
      </c>
      <c r="D21" s="782"/>
      <c r="E21" s="782">
        <v>179</v>
      </c>
      <c r="F21" s="782">
        <v>7</v>
      </c>
      <c r="G21" s="782">
        <v>103</v>
      </c>
      <c r="H21" s="782">
        <v>81</v>
      </c>
      <c r="I21" s="782"/>
      <c r="J21" s="782">
        <v>49</v>
      </c>
      <c r="K21" s="782"/>
      <c r="L21" s="782">
        <v>6</v>
      </c>
      <c r="M21" s="782">
        <v>6</v>
      </c>
      <c r="N21" s="783">
        <v>507</v>
      </c>
      <c r="O21" s="795">
        <f t="shared" si="0"/>
        <v>1236</v>
      </c>
    </row>
    <row r="22" spans="1:15" s="789" customFormat="1" ht="36" customHeight="1">
      <c r="A22" s="2364"/>
      <c r="B22" s="798" t="s">
        <v>1573</v>
      </c>
      <c r="C22" s="799"/>
      <c r="D22" s="799">
        <v>17</v>
      </c>
      <c r="E22" s="799">
        <v>540</v>
      </c>
      <c r="F22" s="799">
        <v>334</v>
      </c>
      <c r="G22" s="799"/>
      <c r="H22" s="799">
        <v>1687</v>
      </c>
      <c r="I22" s="799"/>
      <c r="J22" s="799">
        <v>30</v>
      </c>
      <c r="K22" s="799">
        <v>94</v>
      </c>
      <c r="L22" s="799"/>
      <c r="M22" s="799"/>
      <c r="N22" s="800"/>
      <c r="O22" s="801">
        <f t="shared" si="0"/>
        <v>2702</v>
      </c>
    </row>
    <row r="23" spans="1:15" s="789" customFormat="1" ht="36" customHeight="1">
      <c r="A23" s="2364"/>
      <c r="B23" s="802" t="s">
        <v>1574</v>
      </c>
      <c r="C23" s="799">
        <f>471-4</f>
        <v>467</v>
      </c>
      <c r="D23" s="799"/>
      <c r="E23" s="799">
        <v>3</v>
      </c>
      <c r="F23" s="799"/>
      <c r="G23" s="799">
        <f>266+1</f>
        <v>267</v>
      </c>
      <c r="H23" s="799">
        <v>173</v>
      </c>
      <c r="I23" s="799">
        <v>2.6</v>
      </c>
      <c r="J23" s="799">
        <f>98-1</f>
        <v>97</v>
      </c>
      <c r="K23" s="799">
        <v>71</v>
      </c>
      <c r="L23" s="799">
        <f>275+4</f>
        <v>279</v>
      </c>
      <c r="M23" s="799">
        <v>16</v>
      </c>
      <c r="N23" s="799">
        <v>1</v>
      </c>
      <c r="O23" s="801">
        <f t="shared" si="0"/>
        <v>1376.6</v>
      </c>
    </row>
    <row r="24" spans="1:15" s="789" customFormat="1" ht="36" customHeight="1" thickBot="1">
      <c r="A24" s="2364"/>
      <c r="B24" s="803" t="s">
        <v>1575</v>
      </c>
      <c r="C24" s="786"/>
      <c r="D24" s="786"/>
      <c r="E24" s="786"/>
      <c r="F24" s="786"/>
      <c r="G24" s="786"/>
      <c r="H24" s="786"/>
      <c r="I24" s="786"/>
      <c r="J24" s="786"/>
      <c r="K24" s="786"/>
      <c r="L24" s="786">
        <v>15</v>
      </c>
      <c r="M24" s="786">
        <v>16</v>
      </c>
      <c r="N24" s="787">
        <v>1</v>
      </c>
      <c r="O24" s="796">
        <f t="shared" si="0"/>
        <v>32</v>
      </c>
    </row>
    <row r="25" spans="1:15" s="789" customFormat="1" ht="36" customHeight="1" thickTop="1">
      <c r="A25" s="2365"/>
      <c r="B25" s="790" t="s">
        <v>1576</v>
      </c>
      <c r="C25" s="804">
        <f>SUM(C21:C24)</f>
        <v>765</v>
      </c>
      <c r="D25" s="804">
        <f>SUM(D21:D24)</f>
        <v>17</v>
      </c>
      <c r="E25" s="804">
        <f t="shared" ref="E25:F25" si="1">SUM(E21:E24)</f>
        <v>722</v>
      </c>
      <c r="F25" s="804">
        <f t="shared" si="1"/>
        <v>341</v>
      </c>
      <c r="G25" s="791">
        <f>SUM(G21:G24)</f>
        <v>370</v>
      </c>
      <c r="H25" s="791">
        <f>SUM(H21:H24)</f>
        <v>1941</v>
      </c>
      <c r="I25" s="791">
        <f t="shared" ref="I25:M25" si="2">SUM(I21:I24)</f>
        <v>2.6</v>
      </c>
      <c r="J25" s="791">
        <f t="shared" si="2"/>
        <v>176</v>
      </c>
      <c r="K25" s="791">
        <f t="shared" si="2"/>
        <v>165</v>
      </c>
      <c r="L25" s="791">
        <f t="shared" si="2"/>
        <v>300</v>
      </c>
      <c r="M25" s="791">
        <f t="shared" si="2"/>
        <v>38</v>
      </c>
      <c r="N25" s="805">
        <f>SUM(N21:N24)</f>
        <v>509</v>
      </c>
      <c r="O25" s="806">
        <f>SUM(C25:N25)</f>
        <v>5346.6</v>
      </c>
    </row>
    <row r="26" spans="1:15" ht="21" customHeight="1">
      <c r="E26" s="807"/>
      <c r="G26" s="807"/>
      <c r="H26" s="807"/>
      <c r="I26" s="808"/>
      <c r="J26" s="809"/>
      <c r="K26" s="809"/>
      <c r="L26" s="2366" t="s">
        <v>1577</v>
      </c>
      <c r="M26" s="2367"/>
      <c r="N26" s="2367"/>
      <c r="O26" s="2367"/>
    </row>
    <row r="27" spans="1:15" ht="24.95" customHeight="1">
      <c r="A27" s="810" t="s">
        <v>1578</v>
      </c>
      <c r="B27" s="811"/>
      <c r="C27" s="811"/>
      <c r="D27" s="811"/>
      <c r="E27" s="811"/>
      <c r="F27" s="811"/>
      <c r="G27" s="811"/>
      <c r="H27" s="811"/>
      <c r="I27" s="811"/>
      <c r="J27" s="811"/>
      <c r="K27" s="811"/>
      <c r="L27" s="811"/>
      <c r="M27" s="811"/>
      <c r="N27" s="386"/>
      <c r="O27" s="386"/>
    </row>
    <row r="28" spans="1:15" ht="24.95" customHeight="1">
      <c r="A28" s="2368" t="s">
        <v>1579</v>
      </c>
      <c r="B28" s="2369"/>
      <c r="C28" s="2369"/>
      <c r="D28" s="2369"/>
      <c r="E28" s="2369"/>
      <c r="F28" s="2369"/>
      <c r="G28" s="2369"/>
      <c r="H28" s="2369"/>
      <c r="I28" s="2369"/>
      <c r="J28" s="2369"/>
      <c r="K28" s="2369"/>
      <c r="L28" s="2369"/>
      <c r="M28" s="2369"/>
      <c r="N28" s="2369"/>
      <c r="O28" s="2370"/>
    </row>
    <row r="29" spans="1:15" ht="24.95" customHeight="1">
      <c r="A29" s="2371"/>
      <c r="B29" s="2372"/>
      <c r="C29" s="2372"/>
      <c r="D29" s="2372"/>
      <c r="E29" s="2372"/>
      <c r="F29" s="2372"/>
      <c r="G29" s="2372"/>
      <c r="H29" s="2372"/>
      <c r="I29" s="2372"/>
      <c r="J29" s="2372"/>
      <c r="K29" s="2372"/>
      <c r="L29" s="2372"/>
      <c r="M29" s="2372"/>
      <c r="N29" s="2372"/>
      <c r="O29" s="2373"/>
    </row>
    <row r="30" spans="1:15" ht="24.95" customHeight="1">
      <c r="A30" s="810" t="s">
        <v>1580</v>
      </c>
      <c r="B30" s="386"/>
      <c r="C30" s="386"/>
      <c r="D30" s="386"/>
      <c r="E30" s="386"/>
      <c r="F30" s="386"/>
      <c r="G30" s="386"/>
      <c r="H30" s="386"/>
      <c r="I30" s="386"/>
      <c r="J30" s="386"/>
      <c r="K30" s="386"/>
      <c r="L30" s="386"/>
      <c r="M30" s="386"/>
      <c r="N30" s="386"/>
      <c r="O30" s="386"/>
    </row>
    <row r="31" spans="1:15" ht="24.95" customHeight="1">
      <c r="A31" s="810" t="s">
        <v>1581</v>
      </c>
      <c r="B31" s="811"/>
      <c r="C31" s="811"/>
      <c r="D31" s="811"/>
      <c r="E31" s="811"/>
      <c r="F31" s="811"/>
      <c r="G31" s="811"/>
      <c r="H31" s="811"/>
      <c r="I31" s="811"/>
      <c r="J31" s="811"/>
      <c r="K31" s="811"/>
      <c r="L31" s="811"/>
      <c r="M31" s="811"/>
      <c r="N31" s="386"/>
      <c r="O31" s="811"/>
    </row>
    <row r="32" spans="1:15" ht="24.95" customHeight="1">
      <c r="A32" s="2355" t="s">
        <v>1582</v>
      </c>
      <c r="B32" s="2356"/>
      <c r="C32" s="2356"/>
      <c r="D32" s="2356"/>
      <c r="E32" s="2356"/>
      <c r="F32" s="2356"/>
      <c r="G32" s="2356"/>
      <c r="H32" s="2356"/>
      <c r="I32" s="2356"/>
      <c r="J32" s="2356"/>
      <c r="K32" s="2356"/>
      <c r="L32" s="2356"/>
      <c r="M32" s="2356"/>
      <c r="N32" s="2356"/>
      <c r="O32" s="2357"/>
    </row>
    <row r="33" spans="1:15" ht="24.95" customHeight="1">
      <c r="A33" s="2358"/>
      <c r="B33" s="2359"/>
      <c r="C33" s="2359"/>
      <c r="D33" s="2359"/>
      <c r="E33" s="2359"/>
      <c r="F33" s="2359"/>
      <c r="G33" s="2359"/>
      <c r="H33" s="2359"/>
      <c r="I33" s="2359"/>
      <c r="J33" s="2359"/>
      <c r="K33" s="2359"/>
      <c r="L33" s="2359"/>
      <c r="M33" s="2359"/>
      <c r="N33" s="2359"/>
      <c r="O33" s="2360"/>
    </row>
    <row r="34" spans="1:15" ht="24.95" customHeight="1"/>
    <row r="35" spans="1:15" ht="24.95" customHeight="1"/>
  </sheetData>
  <mergeCells count="12">
    <mergeCell ref="A32:O33"/>
    <mergeCell ref="K1:N1"/>
    <mergeCell ref="A2:B2"/>
    <mergeCell ref="A3:A5"/>
    <mergeCell ref="A6:A8"/>
    <mergeCell ref="A9:A11"/>
    <mergeCell ref="A12:A14"/>
    <mergeCell ref="A15:A17"/>
    <mergeCell ref="A18:A20"/>
    <mergeCell ref="A21:A25"/>
    <mergeCell ref="L26:O26"/>
    <mergeCell ref="A28:O29"/>
  </mergeCells>
  <phoneticPr fontId="8"/>
  <printOptions horizontalCentered="1"/>
  <pageMargins left="0.78740157480314965" right="0.59055118110236227" top="0.78740157480314965" bottom="0.78740157480314965" header="0.51181102362204722" footer="0.51181102362204722"/>
  <pageSetup paperSize="9" scale="62" fitToHeight="0" orientation="portrait" r:id="rId1"/>
  <headerFooter alignWithMargins="0"/>
  <rowBreaks count="1" manualBreakCount="1">
    <brk id="33" max="1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E12FF-FD72-4F16-BDD1-A236131682E1}">
  <sheetPr>
    <pageSetUpPr fitToPage="1"/>
  </sheetPr>
  <dimension ref="A1:Q90"/>
  <sheetViews>
    <sheetView view="pageBreakPreview" zoomScale="106" zoomScaleNormal="100" zoomScaleSheetLayoutView="106" workbookViewId="0">
      <selection sqref="A1:H1"/>
    </sheetView>
  </sheetViews>
  <sheetFormatPr defaultRowHeight="13.5"/>
  <cols>
    <col min="1" max="1" width="9.875" customWidth="1"/>
    <col min="2" max="8" width="12.25" customWidth="1"/>
  </cols>
  <sheetData>
    <row r="1" spans="1:17" ht="18.75">
      <c r="A1" s="2374" t="s">
        <v>1583</v>
      </c>
      <c r="B1" s="2374"/>
      <c r="C1" s="2374"/>
      <c r="D1" s="2374"/>
      <c r="E1" s="2374"/>
      <c r="F1" s="2374"/>
      <c r="G1" s="2374"/>
      <c r="H1" s="2374"/>
    </row>
    <row r="2" spans="1:17" ht="29.25" customHeight="1" thickBot="1">
      <c r="A2" s="264"/>
      <c r="B2" s="264"/>
      <c r="C2" s="264"/>
      <c r="D2" s="264"/>
      <c r="E2" s="264"/>
      <c r="F2" s="264"/>
      <c r="G2" s="303"/>
      <c r="H2" s="303" t="s">
        <v>1584</v>
      </c>
    </row>
    <row r="3" spans="1:17" ht="30" customHeight="1" thickBot="1">
      <c r="A3" s="812" t="s">
        <v>619</v>
      </c>
      <c r="B3" s="813" t="s">
        <v>1585</v>
      </c>
      <c r="C3" s="814" t="s">
        <v>1586</v>
      </c>
      <c r="D3" s="815" t="s">
        <v>1587</v>
      </c>
      <c r="E3" s="816" t="s">
        <v>1588</v>
      </c>
      <c r="F3" s="814" t="s">
        <v>1589</v>
      </c>
      <c r="G3" s="816" t="s">
        <v>1590</v>
      </c>
      <c r="H3" s="817" t="s">
        <v>1591</v>
      </c>
    </row>
    <row r="4" spans="1:17" ht="18" customHeight="1">
      <c r="A4" s="818" t="s">
        <v>1592</v>
      </c>
      <c r="B4" s="819" t="s">
        <v>1593</v>
      </c>
      <c r="C4" s="820">
        <v>24971</v>
      </c>
      <c r="D4" s="821">
        <v>1259</v>
      </c>
      <c r="E4" s="822">
        <v>9154</v>
      </c>
      <c r="F4" s="823">
        <v>8215</v>
      </c>
      <c r="G4" s="822">
        <v>412</v>
      </c>
      <c r="H4" s="822">
        <v>806</v>
      </c>
      <c r="J4" s="847"/>
      <c r="K4" s="847"/>
      <c r="L4" s="848" t="s">
        <v>1611</v>
      </c>
      <c r="M4" s="849" t="s">
        <v>1612</v>
      </c>
      <c r="N4" s="849" t="s">
        <v>1589</v>
      </c>
      <c r="O4" s="850" t="s">
        <v>1613</v>
      </c>
      <c r="P4" s="849" t="s">
        <v>1608</v>
      </c>
      <c r="Q4" s="851" t="s">
        <v>1614</v>
      </c>
    </row>
    <row r="5" spans="1:17" ht="18" customHeight="1">
      <c r="A5" s="824" t="s">
        <v>1594</v>
      </c>
      <c r="B5" s="825" t="s">
        <v>1595</v>
      </c>
      <c r="C5" s="826">
        <v>105299</v>
      </c>
      <c r="D5" s="827">
        <v>4016</v>
      </c>
      <c r="E5" s="828">
        <v>13315</v>
      </c>
      <c r="F5" s="829">
        <v>20969</v>
      </c>
      <c r="G5" s="828">
        <v>503</v>
      </c>
      <c r="H5" s="828">
        <v>877</v>
      </c>
      <c r="J5" t="s">
        <v>1609</v>
      </c>
      <c r="K5" t="s">
        <v>1610</v>
      </c>
      <c r="L5" s="852">
        <v>57600</v>
      </c>
      <c r="M5" s="5">
        <v>42676</v>
      </c>
      <c r="N5" s="5">
        <v>5670</v>
      </c>
      <c r="O5" s="5">
        <v>2140</v>
      </c>
      <c r="P5" s="5">
        <v>1215</v>
      </c>
      <c r="Q5" s="853">
        <v>1043</v>
      </c>
    </row>
    <row r="6" spans="1:17" ht="18" customHeight="1">
      <c r="A6" s="818" t="s">
        <v>1596</v>
      </c>
      <c r="B6" s="830" t="s">
        <v>1597</v>
      </c>
      <c r="C6" s="823">
        <v>27384</v>
      </c>
      <c r="D6" s="831">
        <v>2046</v>
      </c>
      <c r="E6" s="822">
        <v>13966</v>
      </c>
      <c r="F6" s="823">
        <v>8423</v>
      </c>
      <c r="G6" s="822">
        <v>497</v>
      </c>
      <c r="H6" s="822">
        <v>1695</v>
      </c>
    </row>
    <row r="7" spans="1:17" ht="18" customHeight="1">
      <c r="A7" s="824" t="s">
        <v>1598</v>
      </c>
      <c r="B7" s="825" t="s">
        <v>1595</v>
      </c>
      <c r="C7" s="829">
        <v>111453</v>
      </c>
      <c r="D7" s="832">
        <v>6246</v>
      </c>
      <c r="E7" s="828">
        <v>20644</v>
      </c>
      <c r="F7" s="829">
        <v>21903</v>
      </c>
      <c r="G7" s="828">
        <v>634</v>
      </c>
      <c r="H7" s="828">
        <v>1766</v>
      </c>
    </row>
    <row r="8" spans="1:17" ht="18" customHeight="1">
      <c r="A8" s="818" t="s">
        <v>701</v>
      </c>
      <c r="B8" s="819" t="s">
        <v>1597</v>
      </c>
      <c r="C8" s="823">
        <v>29985</v>
      </c>
      <c r="D8" s="831">
        <v>2596</v>
      </c>
      <c r="E8" s="822">
        <v>18372</v>
      </c>
      <c r="F8" s="823">
        <v>9861</v>
      </c>
      <c r="G8" s="822">
        <v>333</v>
      </c>
      <c r="H8" s="822">
        <v>2068</v>
      </c>
    </row>
    <row r="9" spans="1:17" ht="18" customHeight="1">
      <c r="A9" s="824" t="s">
        <v>1598</v>
      </c>
      <c r="B9" s="825" t="s">
        <v>1595</v>
      </c>
      <c r="C9" s="823">
        <v>115569</v>
      </c>
      <c r="D9" s="831">
        <v>7568</v>
      </c>
      <c r="E9" s="822">
        <v>27339</v>
      </c>
      <c r="F9" s="823">
        <v>23169</v>
      </c>
      <c r="G9" s="822">
        <v>535</v>
      </c>
      <c r="H9" s="822">
        <v>2441</v>
      </c>
    </row>
    <row r="10" spans="1:17" ht="18" customHeight="1">
      <c r="A10" s="833" t="s">
        <v>1599</v>
      </c>
      <c r="B10" s="819" t="s">
        <v>1597</v>
      </c>
      <c r="C10" s="834">
        <v>33083</v>
      </c>
      <c r="D10" s="835">
        <v>2685</v>
      </c>
      <c r="E10" s="836">
        <v>23199</v>
      </c>
      <c r="F10" s="834">
        <v>9115</v>
      </c>
      <c r="G10" s="836">
        <v>544</v>
      </c>
      <c r="H10" s="836">
        <v>2121</v>
      </c>
    </row>
    <row r="11" spans="1:17" ht="18" customHeight="1">
      <c r="A11" s="824" t="s">
        <v>1598</v>
      </c>
      <c r="B11" s="825" t="s">
        <v>1595</v>
      </c>
      <c r="C11" s="829">
        <v>118959</v>
      </c>
      <c r="D11" s="832">
        <v>7635</v>
      </c>
      <c r="E11" s="828">
        <v>35084</v>
      </c>
      <c r="F11" s="829">
        <v>20616</v>
      </c>
      <c r="G11" s="828">
        <v>867</v>
      </c>
      <c r="H11" s="828">
        <v>2523</v>
      </c>
    </row>
    <row r="12" spans="1:17" ht="18" customHeight="1">
      <c r="A12" s="818" t="s">
        <v>1600</v>
      </c>
      <c r="B12" s="819" t="s">
        <v>1597</v>
      </c>
      <c r="C12" s="823">
        <v>36677</v>
      </c>
      <c r="D12" s="831">
        <v>2666</v>
      </c>
      <c r="E12" s="822">
        <v>28212</v>
      </c>
      <c r="F12" s="823">
        <v>7987</v>
      </c>
      <c r="G12" s="822">
        <v>490</v>
      </c>
      <c r="H12" s="822">
        <v>2356</v>
      </c>
    </row>
    <row r="13" spans="1:17" ht="18" customHeight="1">
      <c r="A13" s="824" t="s">
        <v>1598</v>
      </c>
      <c r="B13" s="825" t="s">
        <v>1595</v>
      </c>
      <c r="C13" s="829">
        <v>123276</v>
      </c>
      <c r="D13" s="832">
        <v>7213</v>
      </c>
      <c r="E13" s="828">
        <v>41534</v>
      </c>
      <c r="F13" s="829">
        <v>18502</v>
      </c>
      <c r="G13" s="828">
        <v>889</v>
      </c>
      <c r="H13" s="828">
        <v>2803</v>
      </c>
    </row>
    <row r="14" spans="1:17" ht="18" customHeight="1">
      <c r="A14" s="818" t="s">
        <v>1601</v>
      </c>
      <c r="B14" s="830" t="s">
        <v>1597</v>
      </c>
      <c r="C14" s="834">
        <v>44212</v>
      </c>
      <c r="D14" s="831">
        <v>2455</v>
      </c>
      <c r="E14" s="822">
        <v>29593</v>
      </c>
      <c r="F14" s="823">
        <v>6995</v>
      </c>
      <c r="G14" s="822">
        <v>562</v>
      </c>
      <c r="H14" s="822">
        <v>3399</v>
      </c>
    </row>
    <row r="15" spans="1:17" ht="18" customHeight="1">
      <c r="A15" s="837"/>
      <c r="B15" s="825" t="s">
        <v>1595</v>
      </c>
      <c r="C15" s="829">
        <v>139024</v>
      </c>
      <c r="D15" s="832">
        <v>6188</v>
      </c>
      <c r="E15" s="828">
        <v>44623</v>
      </c>
      <c r="F15" s="829">
        <v>15671</v>
      </c>
      <c r="G15" s="828">
        <v>1079</v>
      </c>
      <c r="H15" s="828">
        <v>3735</v>
      </c>
    </row>
    <row r="16" spans="1:17" ht="18" customHeight="1">
      <c r="A16" s="818" t="s">
        <v>113</v>
      </c>
      <c r="B16" s="819" t="s">
        <v>1597</v>
      </c>
      <c r="C16" s="823">
        <v>49021</v>
      </c>
      <c r="D16" s="831">
        <v>2268</v>
      </c>
      <c r="E16" s="822">
        <v>39498</v>
      </c>
      <c r="F16" s="823">
        <v>4665</v>
      </c>
      <c r="G16" s="822">
        <v>467</v>
      </c>
      <c r="H16" s="822">
        <v>2138</v>
      </c>
    </row>
    <row r="17" spans="1:8" ht="18" customHeight="1">
      <c r="A17" s="837"/>
      <c r="B17" s="825" t="s">
        <v>1595</v>
      </c>
      <c r="C17" s="829">
        <v>147295</v>
      </c>
      <c r="D17" s="832">
        <v>5309</v>
      </c>
      <c r="E17" s="828">
        <v>57946</v>
      </c>
      <c r="F17" s="829">
        <v>9011</v>
      </c>
      <c r="G17" s="828">
        <v>916</v>
      </c>
      <c r="H17" s="828">
        <v>2635</v>
      </c>
    </row>
    <row r="18" spans="1:8" ht="18" customHeight="1">
      <c r="A18" s="818" t="s">
        <v>346</v>
      </c>
      <c r="B18" s="819" t="s">
        <v>1597</v>
      </c>
      <c r="C18" s="823">
        <v>57600</v>
      </c>
      <c r="D18" s="831">
        <v>2140</v>
      </c>
      <c r="E18" s="822">
        <v>42676</v>
      </c>
      <c r="F18" s="823">
        <v>5670</v>
      </c>
      <c r="G18" s="822">
        <v>1215</v>
      </c>
      <c r="H18" s="822">
        <v>1043</v>
      </c>
    </row>
    <row r="19" spans="1:8" ht="18" customHeight="1" thickBot="1">
      <c r="A19" s="838"/>
      <c r="B19" s="839" t="s">
        <v>1595</v>
      </c>
      <c r="C19" s="840">
        <v>160560</v>
      </c>
      <c r="D19" s="841">
        <v>4401</v>
      </c>
      <c r="E19" s="842">
        <v>59836</v>
      </c>
      <c r="F19" s="840">
        <v>8976</v>
      </c>
      <c r="G19" s="842">
        <v>1747</v>
      </c>
      <c r="H19" s="842">
        <v>1280</v>
      </c>
    </row>
    <row r="20" spans="1:8" ht="18" customHeight="1">
      <c r="A20" s="264"/>
      <c r="B20" s="264"/>
      <c r="C20" s="264"/>
      <c r="D20" s="264"/>
      <c r="E20" s="264"/>
      <c r="F20" s="264"/>
      <c r="G20" s="303"/>
      <c r="H20" s="305" t="s">
        <v>1602</v>
      </c>
    </row>
    <row r="21" spans="1:8" ht="18" customHeight="1">
      <c r="A21" s="264"/>
      <c r="B21" s="264"/>
      <c r="C21" s="264"/>
      <c r="D21" s="264"/>
      <c r="E21" s="264"/>
      <c r="F21" s="264"/>
      <c r="G21" s="303"/>
      <c r="H21" s="303"/>
    </row>
    <row r="22" spans="1:8" s="7" customFormat="1" ht="17.25" customHeight="1">
      <c r="A22" s="843" t="s">
        <v>1603</v>
      </c>
      <c r="B22" s="2375" t="s">
        <v>1604</v>
      </c>
      <c r="C22" s="2375"/>
      <c r="D22" s="2375"/>
      <c r="E22" s="2375"/>
      <c r="F22" s="2375"/>
      <c r="G22" s="2375"/>
      <c r="H22" s="2375"/>
    </row>
    <row r="23" spans="1:8" s="7" customFormat="1" ht="24" customHeight="1">
      <c r="A23" s="844"/>
      <c r="B23" s="2375"/>
      <c r="C23" s="2375"/>
      <c r="D23" s="2375"/>
      <c r="E23" s="2375"/>
      <c r="F23" s="2375"/>
      <c r="G23" s="2375"/>
      <c r="H23" s="2375"/>
    </row>
    <row r="24" spans="1:8" s="178" customFormat="1" ht="18" customHeight="1">
      <c r="A24" s="845" t="s">
        <v>1594</v>
      </c>
      <c r="B24" s="846" t="s">
        <v>1605</v>
      </c>
      <c r="C24" s="846"/>
      <c r="D24" s="846"/>
      <c r="E24" s="846"/>
      <c r="F24" s="846"/>
      <c r="G24" s="846"/>
      <c r="H24" s="846"/>
    </row>
    <row r="25" spans="1:8" s="178" customFormat="1" ht="18" customHeight="1">
      <c r="A25" s="845" t="s">
        <v>1598</v>
      </c>
      <c r="B25" s="846" t="s">
        <v>1606</v>
      </c>
      <c r="C25" s="846"/>
      <c r="D25" s="846"/>
      <c r="E25" s="846"/>
      <c r="F25" s="846"/>
      <c r="G25" s="846"/>
      <c r="H25" s="846"/>
    </row>
    <row r="26" spans="1:8" ht="48" customHeight="1">
      <c r="A26" s="264"/>
      <c r="B26" s="2376" t="s">
        <v>1607</v>
      </c>
      <c r="C26" s="2376"/>
      <c r="D26" s="2376"/>
      <c r="E26" s="2376"/>
      <c r="F26" s="2376"/>
      <c r="G26" s="2376"/>
      <c r="H26" s="264"/>
    </row>
    <row r="27" spans="1:8">
      <c r="A27" s="264"/>
      <c r="B27" s="264"/>
      <c r="C27" s="264"/>
      <c r="D27" s="264"/>
      <c r="E27" s="264"/>
      <c r="F27" s="264"/>
      <c r="G27" s="264"/>
      <c r="H27" s="264"/>
    </row>
    <row r="28" spans="1:8">
      <c r="A28" s="264"/>
      <c r="B28" s="264"/>
      <c r="C28" s="264"/>
      <c r="D28" s="264"/>
      <c r="E28" s="264"/>
      <c r="F28" s="264"/>
      <c r="G28" s="264"/>
      <c r="H28" s="264"/>
    </row>
    <row r="29" spans="1:8">
      <c r="A29" s="264"/>
      <c r="B29" s="264"/>
      <c r="C29" s="264"/>
      <c r="D29" s="264"/>
      <c r="E29" s="264"/>
      <c r="F29" s="264"/>
      <c r="G29" s="264"/>
      <c r="H29" s="264"/>
    </row>
    <row r="30" spans="1:8">
      <c r="A30" s="264"/>
      <c r="B30" s="264"/>
      <c r="C30" s="264"/>
      <c r="D30" s="264"/>
      <c r="E30" s="264"/>
      <c r="F30" s="264"/>
      <c r="G30" s="264"/>
      <c r="H30" s="264"/>
    </row>
    <row r="31" spans="1:8">
      <c r="A31" s="264"/>
      <c r="B31" s="264"/>
      <c r="C31" s="264"/>
      <c r="D31" s="264"/>
      <c r="E31" s="264"/>
      <c r="F31" s="264"/>
      <c r="G31" s="264"/>
      <c r="H31" s="264"/>
    </row>
    <row r="32" spans="1:8">
      <c r="A32" s="264"/>
      <c r="B32" s="264"/>
      <c r="C32" s="264"/>
      <c r="D32" s="264"/>
      <c r="E32" s="264"/>
      <c r="F32" s="264"/>
      <c r="G32" s="264"/>
      <c r="H32" s="264"/>
    </row>
    <row r="33" spans="1:8">
      <c r="A33" s="264"/>
      <c r="B33" s="264"/>
      <c r="C33" s="264"/>
      <c r="D33" s="264"/>
      <c r="E33" s="264"/>
      <c r="F33" s="264"/>
      <c r="G33" s="264"/>
      <c r="H33" s="264"/>
    </row>
    <row r="34" spans="1:8">
      <c r="A34" s="264"/>
      <c r="B34" s="264"/>
      <c r="C34" s="264"/>
      <c r="D34" s="264"/>
      <c r="E34" s="264"/>
      <c r="F34" s="264"/>
      <c r="G34" s="264"/>
      <c r="H34" s="264"/>
    </row>
    <row r="35" spans="1:8">
      <c r="A35" s="264"/>
      <c r="B35" s="264"/>
      <c r="C35" s="264"/>
      <c r="D35" s="264"/>
      <c r="E35" s="264"/>
      <c r="F35" s="264"/>
      <c r="G35" s="264"/>
      <c r="H35" s="264"/>
    </row>
    <row r="36" spans="1:8">
      <c r="A36" s="264"/>
      <c r="B36" s="264"/>
      <c r="C36" s="264"/>
      <c r="D36" s="264"/>
      <c r="E36" s="264"/>
      <c r="F36" s="264"/>
      <c r="G36" s="264"/>
      <c r="H36" s="264"/>
    </row>
    <row r="37" spans="1:8">
      <c r="A37" s="264"/>
      <c r="B37" s="264"/>
      <c r="C37" s="264"/>
      <c r="D37" s="264"/>
      <c r="E37" s="264"/>
      <c r="F37" s="264"/>
      <c r="G37" s="264"/>
      <c r="H37" s="264"/>
    </row>
    <row r="38" spans="1:8">
      <c r="A38" s="264"/>
      <c r="B38" s="264"/>
      <c r="C38" s="264"/>
      <c r="D38" s="264"/>
      <c r="E38" s="264"/>
      <c r="F38" s="264"/>
      <c r="G38" s="264"/>
      <c r="H38" s="264"/>
    </row>
    <row r="39" spans="1:8">
      <c r="A39" s="264"/>
      <c r="B39" s="264"/>
      <c r="C39" s="264"/>
      <c r="D39" s="264"/>
      <c r="E39" s="264"/>
      <c r="F39" s="264"/>
      <c r="G39" s="264"/>
      <c r="H39" s="264"/>
    </row>
    <row r="40" spans="1:8">
      <c r="A40" s="264"/>
      <c r="B40" s="264"/>
      <c r="C40" s="264"/>
      <c r="D40" s="264"/>
      <c r="E40" s="264"/>
      <c r="F40" s="264"/>
      <c r="G40" s="264"/>
      <c r="H40" s="264"/>
    </row>
    <row r="41" spans="1:8">
      <c r="A41" s="264"/>
      <c r="B41" s="264"/>
      <c r="C41" s="264"/>
      <c r="D41" s="264"/>
      <c r="E41" s="264"/>
      <c r="F41" s="264"/>
      <c r="G41" s="264"/>
      <c r="H41" s="264"/>
    </row>
    <row r="42" spans="1:8">
      <c r="A42" s="264"/>
      <c r="B42" s="264"/>
      <c r="C42" s="264"/>
      <c r="D42" s="264"/>
      <c r="E42" s="264"/>
      <c r="F42" s="264"/>
      <c r="G42" s="264"/>
      <c r="H42" s="264"/>
    </row>
    <row r="43" spans="1:8">
      <c r="A43" s="264"/>
      <c r="B43" s="264"/>
      <c r="C43" s="264"/>
      <c r="D43" s="264"/>
      <c r="E43" s="264"/>
      <c r="F43" s="264"/>
      <c r="G43" s="264"/>
      <c r="H43" s="264"/>
    </row>
    <row r="44" spans="1:8">
      <c r="A44" s="264"/>
      <c r="B44" s="264"/>
      <c r="C44" s="264"/>
      <c r="D44" s="264"/>
      <c r="E44" s="264"/>
      <c r="F44" s="264"/>
      <c r="G44" s="264"/>
      <c r="H44" s="264"/>
    </row>
    <row r="45" spans="1:8">
      <c r="A45" s="264"/>
      <c r="B45" s="264"/>
      <c r="C45" s="264"/>
      <c r="D45" s="264"/>
      <c r="E45" s="264"/>
      <c r="F45" s="264"/>
      <c r="G45" s="264"/>
      <c r="H45" s="264"/>
    </row>
    <row r="46" spans="1:8">
      <c r="A46" s="264"/>
      <c r="B46" s="264"/>
      <c r="C46" s="264"/>
      <c r="D46" s="264"/>
      <c r="E46" s="264"/>
      <c r="F46" s="264"/>
      <c r="G46" s="264"/>
      <c r="H46" s="264"/>
    </row>
    <row r="47" spans="1:8">
      <c r="A47" s="264"/>
      <c r="B47" s="264"/>
      <c r="C47" s="264"/>
      <c r="D47" s="264"/>
      <c r="E47" s="264"/>
      <c r="F47" s="264"/>
      <c r="G47" s="264"/>
      <c r="H47" s="264"/>
    </row>
    <row r="48" spans="1:8">
      <c r="A48" s="264"/>
      <c r="B48" s="264"/>
      <c r="C48" s="264"/>
      <c r="D48" s="264"/>
      <c r="E48" s="264"/>
      <c r="F48" s="264"/>
      <c r="G48" s="264"/>
      <c r="H48" s="264"/>
    </row>
    <row r="49" spans="1:8">
      <c r="A49" s="264"/>
      <c r="B49" s="264"/>
      <c r="C49" s="264"/>
      <c r="D49" s="264"/>
      <c r="E49" s="264"/>
      <c r="F49" s="264"/>
      <c r="G49" s="264"/>
      <c r="H49" s="264"/>
    </row>
    <row r="50" spans="1:8">
      <c r="A50" s="264"/>
      <c r="B50" s="264"/>
      <c r="C50" s="264"/>
      <c r="D50" s="264"/>
      <c r="E50" s="264"/>
      <c r="F50" s="264"/>
      <c r="G50" s="264"/>
      <c r="H50" s="264"/>
    </row>
    <row r="51" spans="1:8">
      <c r="A51" s="264"/>
      <c r="B51" s="264"/>
      <c r="C51" s="264"/>
      <c r="D51" s="264"/>
      <c r="E51" s="264"/>
      <c r="F51" s="264"/>
      <c r="G51" s="264"/>
      <c r="H51" s="264"/>
    </row>
    <row r="52" spans="1:8">
      <c r="A52" s="264"/>
      <c r="B52" s="264"/>
      <c r="C52" s="264"/>
      <c r="D52" s="264"/>
      <c r="E52" s="264"/>
      <c r="F52" s="264"/>
      <c r="G52" s="264"/>
      <c r="H52" s="264"/>
    </row>
    <row r="53" spans="1:8">
      <c r="A53" s="264"/>
      <c r="B53" s="264"/>
      <c r="C53" s="264"/>
      <c r="D53" s="264"/>
      <c r="E53" s="264"/>
      <c r="F53" s="264"/>
      <c r="G53" s="264"/>
      <c r="H53" s="264"/>
    </row>
    <row r="54" spans="1:8">
      <c r="A54" s="264"/>
      <c r="B54" s="264"/>
      <c r="C54" s="264"/>
      <c r="D54" s="264"/>
      <c r="E54" s="264"/>
      <c r="F54" s="264"/>
      <c r="G54" s="264"/>
      <c r="H54" s="264"/>
    </row>
    <row r="55" spans="1:8">
      <c r="A55" s="264"/>
      <c r="B55" s="264"/>
      <c r="C55" s="264"/>
      <c r="D55" s="264"/>
      <c r="E55" s="264"/>
      <c r="F55" s="264"/>
      <c r="G55" s="264"/>
      <c r="H55" s="264"/>
    </row>
    <row r="56" spans="1:8">
      <c r="A56" s="264"/>
      <c r="B56" s="264"/>
      <c r="C56" s="264"/>
      <c r="D56" s="264"/>
      <c r="E56" s="264"/>
      <c r="F56" s="264"/>
      <c r="G56" s="264"/>
      <c r="H56" s="264"/>
    </row>
    <row r="57" spans="1:8">
      <c r="A57" s="264"/>
      <c r="B57" s="264"/>
      <c r="C57" s="264"/>
      <c r="D57" s="264"/>
      <c r="E57" s="264"/>
      <c r="F57" s="264"/>
      <c r="G57" s="264"/>
      <c r="H57" s="264"/>
    </row>
    <row r="58" spans="1:8">
      <c r="A58" s="264"/>
      <c r="B58" s="264"/>
      <c r="C58" s="264"/>
      <c r="D58" s="264"/>
      <c r="E58" s="264"/>
      <c r="F58" s="264"/>
      <c r="G58" s="264"/>
      <c r="H58" s="264"/>
    </row>
    <row r="59" spans="1:8">
      <c r="A59" s="264"/>
      <c r="B59" s="264"/>
      <c r="C59" s="264"/>
      <c r="D59" s="264"/>
      <c r="E59" s="264"/>
      <c r="F59" s="264"/>
      <c r="G59" s="264"/>
      <c r="H59" s="264"/>
    </row>
    <row r="60" spans="1:8">
      <c r="A60" s="264"/>
      <c r="B60" s="264"/>
      <c r="C60" s="264"/>
      <c r="D60" s="264"/>
      <c r="E60" s="264"/>
      <c r="F60" s="264"/>
      <c r="G60" s="264"/>
      <c r="H60" s="264"/>
    </row>
    <row r="61" spans="1:8">
      <c r="A61" s="264"/>
      <c r="B61" s="264"/>
      <c r="C61" s="264"/>
      <c r="D61" s="264"/>
      <c r="E61" s="264"/>
      <c r="F61" s="264"/>
      <c r="G61" s="264"/>
      <c r="H61" s="264"/>
    </row>
    <row r="62" spans="1:8">
      <c r="A62" s="264"/>
      <c r="B62" s="264"/>
      <c r="C62" s="264"/>
      <c r="D62" s="264"/>
      <c r="E62" s="264"/>
      <c r="F62" s="264"/>
      <c r="G62" s="264"/>
      <c r="H62" s="264"/>
    </row>
    <row r="63" spans="1:8">
      <c r="A63" s="264"/>
      <c r="B63" s="264"/>
      <c r="C63" s="264"/>
      <c r="D63" s="264"/>
      <c r="E63" s="264"/>
      <c r="F63" s="264"/>
      <c r="G63" s="264"/>
      <c r="H63" s="264"/>
    </row>
    <row r="64" spans="1:8">
      <c r="A64" s="264"/>
      <c r="B64" s="264"/>
      <c r="C64" s="264"/>
      <c r="D64" s="264"/>
      <c r="E64" s="264"/>
      <c r="F64" s="264"/>
      <c r="G64" s="264"/>
      <c r="H64" s="264"/>
    </row>
    <row r="65" spans="1:8">
      <c r="A65" s="264"/>
      <c r="B65" s="264"/>
      <c r="C65" s="264"/>
      <c r="D65" s="264"/>
      <c r="E65" s="264"/>
      <c r="F65" s="264"/>
      <c r="G65" s="264"/>
      <c r="H65" s="264"/>
    </row>
    <row r="66" spans="1:8">
      <c r="A66" s="264"/>
      <c r="B66" s="264"/>
      <c r="C66" s="264"/>
      <c r="D66" s="264"/>
      <c r="E66" s="264"/>
      <c r="F66" s="264"/>
      <c r="G66" s="264"/>
      <c r="H66" s="264"/>
    </row>
    <row r="67" spans="1:8">
      <c r="A67" s="264"/>
      <c r="B67" s="264"/>
      <c r="C67" s="264"/>
      <c r="D67" s="264"/>
      <c r="E67" s="264"/>
      <c r="F67" s="264"/>
      <c r="G67" s="264"/>
      <c r="H67" s="264"/>
    </row>
    <row r="68" spans="1:8">
      <c r="A68" s="264"/>
      <c r="B68" s="264"/>
      <c r="C68" s="264"/>
      <c r="D68" s="264"/>
      <c r="E68" s="264"/>
      <c r="F68" s="264"/>
      <c r="G68" s="264"/>
      <c r="H68" s="264"/>
    </row>
    <row r="69" spans="1:8">
      <c r="A69" s="264"/>
      <c r="B69" s="264"/>
      <c r="C69" s="264"/>
      <c r="D69" s="264"/>
      <c r="E69" s="264"/>
      <c r="F69" s="264"/>
      <c r="G69" s="264"/>
      <c r="H69" s="264"/>
    </row>
    <row r="70" spans="1:8">
      <c r="A70" s="264"/>
      <c r="B70" s="264"/>
      <c r="C70" s="264"/>
      <c r="D70" s="264"/>
      <c r="E70" s="264"/>
      <c r="F70" s="264"/>
      <c r="G70" s="264"/>
      <c r="H70" s="264"/>
    </row>
    <row r="71" spans="1:8">
      <c r="A71" s="264"/>
      <c r="B71" s="264"/>
      <c r="C71" s="264"/>
      <c r="D71" s="264"/>
      <c r="E71" s="264"/>
      <c r="F71" s="264"/>
      <c r="G71" s="264"/>
      <c r="H71" s="264"/>
    </row>
    <row r="72" spans="1:8">
      <c r="A72" s="264"/>
      <c r="B72" s="264"/>
      <c r="C72" s="264"/>
      <c r="D72" s="264"/>
      <c r="E72" s="264"/>
      <c r="F72" s="264"/>
      <c r="G72" s="264"/>
      <c r="H72" s="264"/>
    </row>
    <row r="73" spans="1:8">
      <c r="A73" s="264"/>
      <c r="B73" s="264"/>
      <c r="C73" s="264"/>
      <c r="D73" s="264"/>
      <c r="E73" s="264"/>
      <c r="F73" s="264"/>
      <c r="G73" s="264"/>
      <c r="H73" s="264"/>
    </row>
    <row r="74" spans="1:8">
      <c r="A74" s="264"/>
      <c r="B74" s="264"/>
      <c r="C74" s="264"/>
      <c r="D74" s="264"/>
      <c r="E74" s="264"/>
      <c r="F74" s="264"/>
      <c r="G74" s="264"/>
      <c r="H74" s="264"/>
    </row>
    <row r="75" spans="1:8">
      <c r="A75" s="264"/>
      <c r="B75" s="264"/>
      <c r="C75" s="264"/>
      <c r="D75" s="264"/>
      <c r="E75" s="264"/>
      <c r="F75" s="264"/>
      <c r="G75" s="264"/>
      <c r="H75" s="264"/>
    </row>
    <row r="76" spans="1:8">
      <c r="A76" s="264"/>
      <c r="B76" s="264"/>
      <c r="C76" s="264"/>
      <c r="D76" s="264"/>
      <c r="E76" s="264"/>
      <c r="F76" s="264"/>
      <c r="G76" s="264"/>
      <c r="H76" s="264"/>
    </row>
    <row r="77" spans="1:8">
      <c r="A77" s="264"/>
      <c r="B77" s="264"/>
      <c r="C77" s="264"/>
      <c r="D77" s="264"/>
      <c r="E77" s="264"/>
      <c r="F77" s="264"/>
      <c r="G77" s="264"/>
      <c r="H77" s="264"/>
    </row>
    <row r="78" spans="1:8">
      <c r="A78" s="264"/>
      <c r="B78" s="264"/>
      <c r="C78" s="264"/>
      <c r="D78" s="264"/>
      <c r="E78" s="264"/>
      <c r="F78" s="264"/>
      <c r="G78" s="264"/>
      <c r="H78" s="264"/>
    </row>
    <row r="79" spans="1:8">
      <c r="A79" s="264"/>
      <c r="B79" s="264"/>
      <c r="C79" s="264"/>
      <c r="D79" s="264"/>
      <c r="E79" s="264"/>
      <c r="F79" s="264"/>
      <c r="G79" s="264"/>
      <c r="H79" s="264"/>
    </row>
    <row r="80" spans="1:8">
      <c r="A80" s="264"/>
      <c r="B80" s="264"/>
      <c r="C80" s="264"/>
      <c r="D80" s="264"/>
      <c r="E80" s="264"/>
      <c r="F80" s="264"/>
      <c r="G80" s="264"/>
      <c r="H80" s="264"/>
    </row>
    <row r="81" spans="1:8">
      <c r="A81" s="264"/>
      <c r="B81" s="264"/>
      <c r="C81" s="264"/>
      <c r="D81" s="264"/>
      <c r="E81" s="264"/>
      <c r="F81" s="264"/>
      <c r="G81" s="264"/>
      <c r="H81" s="264"/>
    </row>
    <row r="82" spans="1:8">
      <c r="A82" s="264"/>
      <c r="B82" s="264"/>
      <c r="C82" s="264"/>
      <c r="D82" s="264"/>
      <c r="E82" s="264"/>
      <c r="F82" s="264"/>
      <c r="G82" s="264"/>
      <c r="H82" s="264"/>
    </row>
    <row r="83" spans="1:8">
      <c r="A83" s="264"/>
      <c r="B83" s="264"/>
      <c r="C83" s="264"/>
      <c r="D83" s="264"/>
      <c r="E83" s="264"/>
      <c r="F83" s="264"/>
      <c r="G83" s="264"/>
      <c r="H83" s="264"/>
    </row>
    <row r="84" spans="1:8">
      <c r="A84" s="264"/>
      <c r="B84" s="264"/>
      <c r="C84" s="264"/>
      <c r="D84" s="264"/>
      <c r="E84" s="264"/>
      <c r="F84" s="264"/>
      <c r="G84" s="264"/>
      <c r="H84" s="264"/>
    </row>
    <row r="85" spans="1:8">
      <c r="A85" s="264"/>
      <c r="B85" s="264"/>
      <c r="C85" s="264"/>
      <c r="D85" s="264"/>
      <c r="E85" s="264"/>
      <c r="F85" s="264"/>
      <c r="G85" s="264"/>
      <c r="H85" s="264"/>
    </row>
    <row r="86" spans="1:8">
      <c r="A86" s="264"/>
      <c r="B86" s="264"/>
      <c r="C86" s="264"/>
      <c r="D86" s="264"/>
      <c r="E86" s="264"/>
      <c r="F86" s="264"/>
      <c r="G86" s="264"/>
      <c r="H86" s="264"/>
    </row>
    <row r="87" spans="1:8">
      <c r="A87" s="264"/>
      <c r="B87" s="264"/>
      <c r="C87" s="264"/>
      <c r="D87" s="264"/>
      <c r="E87" s="264"/>
      <c r="F87" s="264"/>
      <c r="G87" s="264"/>
      <c r="H87" s="264"/>
    </row>
    <row r="88" spans="1:8">
      <c r="A88" s="264"/>
      <c r="B88" s="264"/>
      <c r="C88" s="264"/>
      <c r="D88" s="264"/>
      <c r="E88" s="264"/>
      <c r="F88" s="264"/>
      <c r="G88" s="264"/>
      <c r="H88" s="264"/>
    </row>
    <row r="89" spans="1:8">
      <c r="A89" s="264"/>
      <c r="B89" s="264"/>
      <c r="C89" s="264"/>
      <c r="D89" s="264"/>
      <c r="E89" s="264"/>
      <c r="F89" s="264"/>
      <c r="G89" s="264"/>
      <c r="H89" s="264"/>
    </row>
    <row r="90" spans="1:8">
      <c r="A90" s="264"/>
      <c r="B90" s="264"/>
      <c r="C90" s="264"/>
      <c r="D90" s="264"/>
      <c r="E90" s="264"/>
      <c r="F90" s="264"/>
      <c r="G90" s="264"/>
      <c r="H90" s="264"/>
    </row>
  </sheetData>
  <mergeCells count="3">
    <mergeCell ref="A1:H1"/>
    <mergeCell ref="B22:H23"/>
    <mergeCell ref="B26:G26"/>
  </mergeCells>
  <phoneticPr fontId="8"/>
  <printOptions horizontalCentered="1"/>
  <pageMargins left="0.98425196850393704" right="0.98425196850393704" top="1.1811023622047245" bottom="1.1811023622047245" header="0.51181102362204722" footer="0.51181102362204722"/>
  <pageSetup paperSize="9" scale="85"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8D684-E311-4AB1-B686-91A8A9926B77}">
  <sheetPr>
    <pageSetUpPr fitToPage="1"/>
  </sheetPr>
  <dimension ref="A1:M37"/>
  <sheetViews>
    <sheetView view="pageBreakPreview" topLeftCell="A28" zoomScale="80" zoomScaleNormal="100" zoomScaleSheetLayoutView="80" workbookViewId="0">
      <selection activeCell="O35" sqref="O35"/>
    </sheetView>
  </sheetViews>
  <sheetFormatPr defaultRowHeight="13.5"/>
  <cols>
    <col min="1" max="1" width="11.5" customWidth="1"/>
    <col min="2" max="11" width="8.375" customWidth="1"/>
  </cols>
  <sheetData>
    <row r="1" spans="1:13" ht="18.75">
      <c r="A1" s="481" t="s">
        <v>1615</v>
      </c>
    </row>
    <row r="2" spans="1:13" ht="18" customHeight="1">
      <c r="I2" s="2206" t="s">
        <v>1616</v>
      </c>
      <c r="J2" s="2206"/>
      <c r="K2" s="2206"/>
    </row>
    <row r="3" spans="1:13" ht="20.100000000000001" customHeight="1">
      <c r="A3" s="854"/>
      <c r="B3" s="855" t="s">
        <v>1617</v>
      </c>
      <c r="C3" s="856" t="s">
        <v>1618</v>
      </c>
      <c r="D3" s="856" t="s">
        <v>1619</v>
      </c>
      <c r="E3" s="856" t="s">
        <v>1620</v>
      </c>
      <c r="F3" s="856" t="s">
        <v>1621</v>
      </c>
      <c r="G3" s="856" t="s">
        <v>1622</v>
      </c>
      <c r="H3" s="856" t="s">
        <v>1623</v>
      </c>
      <c r="I3" s="856" t="s">
        <v>1624</v>
      </c>
      <c r="J3" s="857" t="s">
        <v>1625</v>
      </c>
      <c r="K3" s="858" t="s">
        <v>673</v>
      </c>
    </row>
    <row r="4" spans="1:13" ht="18" customHeight="1">
      <c r="A4" s="730" t="s">
        <v>1626</v>
      </c>
      <c r="B4" s="859">
        <v>8</v>
      </c>
      <c r="C4" s="860">
        <v>78</v>
      </c>
      <c r="D4" s="860">
        <v>47</v>
      </c>
      <c r="E4" s="860">
        <v>12</v>
      </c>
      <c r="F4" s="860">
        <v>3</v>
      </c>
      <c r="G4" s="860">
        <v>1</v>
      </c>
      <c r="H4" s="860">
        <v>3</v>
      </c>
      <c r="I4" s="860">
        <v>0</v>
      </c>
      <c r="J4" s="861">
        <v>0</v>
      </c>
      <c r="K4" s="469">
        <v>152</v>
      </c>
    </row>
    <row r="5" spans="1:13" ht="18" customHeight="1">
      <c r="A5" s="730" t="s">
        <v>1627</v>
      </c>
      <c r="B5" s="859">
        <v>1</v>
      </c>
      <c r="C5" s="860">
        <v>114</v>
      </c>
      <c r="D5" s="860">
        <v>28</v>
      </c>
      <c r="E5" s="860">
        <v>12</v>
      </c>
      <c r="F5" s="860">
        <v>2</v>
      </c>
      <c r="G5" s="860">
        <v>2</v>
      </c>
      <c r="H5" s="860">
        <v>0</v>
      </c>
      <c r="I5" s="860">
        <v>1</v>
      </c>
      <c r="J5" s="861">
        <v>0</v>
      </c>
      <c r="K5" s="469">
        <v>155</v>
      </c>
    </row>
    <row r="6" spans="1:13" ht="18" customHeight="1">
      <c r="A6" s="730" t="s">
        <v>1628</v>
      </c>
      <c r="B6" s="862">
        <v>0</v>
      </c>
      <c r="C6" s="863">
        <v>124</v>
      </c>
      <c r="D6" s="863">
        <v>34</v>
      </c>
      <c r="E6" s="863">
        <v>10</v>
      </c>
      <c r="F6" s="863">
        <v>6</v>
      </c>
      <c r="G6" s="863">
        <v>5</v>
      </c>
      <c r="H6" s="863">
        <v>0</v>
      </c>
      <c r="I6" s="863">
        <v>0</v>
      </c>
      <c r="J6" s="864">
        <v>0</v>
      </c>
      <c r="K6" s="865">
        <v>179</v>
      </c>
    </row>
    <row r="7" spans="1:13" ht="20.100000000000001" customHeight="1">
      <c r="A7" s="730" t="s">
        <v>1629</v>
      </c>
      <c r="B7" s="862">
        <v>2</v>
      </c>
      <c r="C7" s="863">
        <v>86</v>
      </c>
      <c r="D7" s="863">
        <v>23</v>
      </c>
      <c r="E7" s="863">
        <v>9</v>
      </c>
      <c r="F7" s="863">
        <v>2</v>
      </c>
      <c r="G7" s="863">
        <v>1</v>
      </c>
      <c r="H7" s="863">
        <v>1</v>
      </c>
      <c r="I7" s="863">
        <v>0</v>
      </c>
      <c r="J7" s="864">
        <v>0</v>
      </c>
      <c r="K7" s="865">
        <v>124</v>
      </c>
      <c r="L7" s="5"/>
      <c r="M7" s="5"/>
    </row>
    <row r="8" spans="1:13" s="5" customFormat="1" ht="20.100000000000001" customHeight="1">
      <c r="A8" s="730" t="s">
        <v>1630</v>
      </c>
      <c r="B8" s="859">
        <v>2</v>
      </c>
      <c r="C8" s="860">
        <v>91</v>
      </c>
      <c r="D8" s="860">
        <v>23</v>
      </c>
      <c r="E8" s="860">
        <v>4</v>
      </c>
      <c r="F8" s="860">
        <v>3</v>
      </c>
      <c r="G8" s="860">
        <v>4</v>
      </c>
      <c r="H8" s="860">
        <v>1</v>
      </c>
      <c r="I8" s="860">
        <v>0</v>
      </c>
      <c r="J8" s="861">
        <v>0</v>
      </c>
      <c r="K8" s="469">
        <v>128</v>
      </c>
      <c r="L8"/>
      <c r="M8"/>
    </row>
    <row r="9" spans="1:13" ht="20.100000000000001" customHeight="1">
      <c r="A9" s="730" t="s">
        <v>1631</v>
      </c>
      <c r="B9" s="862">
        <v>2</v>
      </c>
      <c r="C9" s="863">
        <v>57</v>
      </c>
      <c r="D9" s="863">
        <v>16</v>
      </c>
      <c r="E9" s="863">
        <v>11</v>
      </c>
      <c r="F9" s="863">
        <v>6</v>
      </c>
      <c r="G9" s="863">
        <v>3</v>
      </c>
      <c r="H9" s="863">
        <v>1</v>
      </c>
      <c r="I9" s="863">
        <v>0</v>
      </c>
      <c r="J9" s="864">
        <v>2</v>
      </c>
      <c r="K9" s="865">
        <v>98</v>
      </c>
    </row>
    <row r="10" spans="1:13" ht="20.100000000000001" customHeight="1">
      <c r="A10" s="730" t="s">
        <v>1632</v>
      </c>
      <c r="B10" s="862">
        <v>1</v>
      </c>
      <c r="C10" s="863">
        <v>64</v>
      </c>
      <c r="D10" s="863">
        <v>16</v>
      </c>
      <c r="E10" s="863">
        <v>7</v>
      </c>
      <c r="F10" s="863">
        <v>3</v>
      </c>
      <c r="G10" s="863">
        <v>0</v>
      </c>
      <c r="H10" s="863">
        <v>0</v>
      </c>
      <c r="I10" s="863">
        <v>0</v>
      </c>
      <c r="J10" s="864">
        <v>0</v>
      </c>
      <c r="K10" s="865">
        <v>91</v>
      </c>
    </row>
    <row r="11" spans="1:13" ht="20.100000000000001" customHeight="1">
      <c r="A11" s="730" t="s">
        <v>1633</v>
      </c>
      <c r="B11" s="862">
        <v>2</v>
      </c>
      <c r="C11" s="863">
        <v>75</v>
      </c>
      <c r="D11" s="863">
        <v>14</v>
      </c>
      <c r="E11" s="863">
        <v>5</v>
      </c>
      <c r="F11" s="863">
        <v>6</v>
      </c>
      <c r="G11" s="863">
        <v>1</v>
      </c>
      <c r="H11" s="863">
        <v>1</v>
      </c>
      <c r="I11" s="863">
        <v>0</v>
      </c>
      <c r="J11" s="864">
        <v>1</v>
      </c>
      <c r="K11" s="865">
        <v>105</v>
      </c>
    </row>
    <row r="12" spans="1:13" ht="20.100000000000001" customHeight="1">
      <c r="A12" s="730" t="s">
        <v>1634</v>
      </c>
      <c r="B12" s="862">
        <v>0</v>
      </c>
      <c r="C12" s="863">
        <v>73</v>
      </c>
      <c r="D12" s="863">
        <v>14</v>
      </c>
      <c r="E12" s="863">
        <v>9</v>
      </c>
      <c r="F12" s="863">
        <v>6</v>
      </c>
      <c r="G12" s="863">
        <v>0</v>
      </c>
      <c r="H12" s="863">
        <v>0</v>
      </c>
      <c r="I12" s="863">
        <v>0</v>
      </c>
      <c r="J12" s="864">
        <v>3</v>
      </c>
      <c r="K12" s="865">
        <v>105</v>
      </c>
    </row>
    <row r="13" spans="1:13" ht="20.100000000000001" customHeight="1">
      <c r="A13" s="866" t="s">
        <v>1635</v>
      </c>
      <c r="B13" s="867">
        <v>2</v>
      </c>
      <c r="C13" s="868">
        <v>58</v>
      </c>
      <c r="D13" s="868">
        <v>14</v>
      </c>
      <c r="E13" s="868">
        <v>5</v>
      </c>
      <c r="F13" s="868">
        <v>6</v>
      </c>
      <c r="G13" s="868">
        <v>0</v>
      </c>
      <c r="H13" s="868">
        <v>3</v>
      </c>
      <c r="I13" s="868">
        <v>0</v>
      </c>
      <c r="J13" s="869">
        <v>3</v>
      </c>
      <c r="K13" s="870">
        <v>91</v>
      </c>
    </row>
    <row r="14" spans="1:13" ht="20.100000000000001" customHeight="1">
      <c r="A14" s="866" t="s">
        <v>1636</v>
      </c>
      <c r="B14" s="867">
        <v>0</v>
      </c>
      <c r="C14" s="868">
        <v>54</v>
      </c>
      <c r="D14" s="868">
        <v>20</v>
      </c>
      <c r="E14" s="868">
        <v>3</v>
      </c>
      <c r="F14" s="868">
        <v>1</v>
      </c>
      <c r="G14" s="868">
        <v>4</v>
      </c>
      <c r="H14" s="868">
        <v>1</v>
      </c>
      <c r="I14" s="868">
        <v>0</v>
      </c>
      <c r="J14" s="869">
        <v>1</v>
      </c>
      <c r="K14" s="870">
        <v>84</v>
      </c>
    </row>
    <row r="15" spans="1:13" ht="20.100000000000001" customHeight="1">
      <c r="A15" s="866" t="s">
        <v>1637</v>
      </c>
      <c r="B15" s="867">
        <v>0</v>
      </c>
      <c r="C15" s="868">
        <v>94</v>
      </c>
      <c r="D15" s="868">
        <v>24</v>
      </c>
      <c r="E15" s="868">
        <v>2</v>
      </c>
      <c r="F15" s="868">
        <v>3</v>
      </c>
      <c r="G15" s="868">
        <v>4</v>
      </c>
      <c r="H15" s="868">
        <v>2</v>
      </c>
      <c r="I15" s="868">
        <v>4</v>
      </c>
      <c r="J15" s="869">
        <v>8</v>
      </c>
      <c r="K15" s="870">
        <v>141</v>
      </c>
    </row>
    <row r="16" spans="1:13" ht="20.100000000000001" customHeight="1">
      <c r="A16" s="866" t="s">
        <v>1638</v>
      </c>
      <c r="B16" s="867">
        <v>0</v>
      </c>
      <c r="C16" s="868">
        <v>118</v>
      </c>
      <c r="D16" s="868">
        <v>26</v>
      </c>
      <c r="E16" s="868">
        <v>4</v>
      </c>
      <c r="F16" s="868">
        <v>6</v>
      </c>
      <c r="G16" s="868">
        <v>3</v>
      </c>
      <c r="H16" s="868">
        <v>4</v>
      </c>
      <c r="I16" s="868">
        <v>1</v>
      </c>
      <c r="J16" s="869">
        <v>12</v>
      </c>
      <c r="K16" s="870">
        <v>174</v>
      </c>
    </row>
    <row r="17" spans="1:11" ht="20.100000000000001" customHeight="1">
      <c r="A17" s="866" t="s">
        <v>1414</v>
      </c>
      <c r="B17" s="867">
        <v>3</v>
      </c>
      <c r="C17" s="868">
        <v>95</v>
      </c>
      <c r="D17" s="868">
        <v>27</v>
      </c>
      <c r="E17" s="868">
        <v>4</v>
      </c>
      <c r="F17" s="868">
        <v>5</v>
      </c>
      <c r="G17" s="868">
        <v>4</v>
      </c>
      <c r="H17" s="868">
        <v>3</v>
      </c>
      <c r="I17" s="868">
        <v>0</v>
      </c>
      <c r="J17" s="869">
        <v>6</v>
      </c>
      <c r="K17" s="870">
        <v>147</v>
      </c>
    </row>
    <row r="18" spans="1:11" ht="20.100000000000001" customHeight="1">
      <c r="A18" s="866" t="s">
        <v>1415</v>
      </c>
      <c r="B18" s="871">
        <v>0</v>
      </c>
      <c r="C18" s="872">
        <v>92</v>
      </c>
      <c r="D18" s="872">
        <v>25</v>
      </c>
      <c r="E18" s="872">
        <v>9</v>
      </c>
      <c r="F18" s="872">
        <v>5</v>
      </c>
      <c r="G18" s="872">
        <v>4</v>
      </c>
      <c r="H18" s="872">
        <v>0</v>
      </c>
      <c r="I18" s="872">
        <v>0</v>
      </c>
      <c r="J18" s="873">
        <v>10</v>
      </c>
      <c r="K18" s="874">
        <f>SUM(B18:J18)</f>
        <v>145</v>
      </c>
    </row>
    <row r="19" spans="1:11" ht="18" customHeight="1">
      <c r="A19" s="866" t="s">
        <v>1416</v>
      </c>
      <c r="B19" s="867">
        <v>5</v>
      </c>
      <c r="C19" s="868">
        <v>93</v>
      </c>
      <c r="D19" s="868">
        <v>24</v>
      </c>
      <c r="E19" s="868">
        <v>2</v>
      </c>
      <c r="F19" s="868">
        <v>7</v>
      </c>
      <c r="G19" s="868">
        <v>0</v>
      </c>
      <c r="H19" s="868">
        <v>2</v>
      </c>
      <c r="I19" s="868">
        <v>0</v>
      </c>
      <c r="J19" s="869">
        <v>1</v>
      </c>
      <c r="K19" s="870">
        <v>134</v>
      </c>
    </row>
    <row r="20" spans="1:11" ht="18" customHeight="1">
      <c r="A20" s="866" t="s">
        <v>1417</v>
      </c>
      <c r="B20" s="867">
        <v>0</v>
      </c>
      <c r="C20" s="868">
        <v>134</v>
      </c>
      <c r="D20" s="868">
        <v>29</v>
      </c>
      <c r="E20" s="868">
        <v>1</v>
      </c>
      <c r="F20" s="868">
        <v>2</v>
      </c>
      <c r="G20" s="868">
        <v>1</v>
      </c>
      <c r="H20" s="868">
        <v>0</v>
      </c>
      <c r="I20" s="868">
        <v>0</v>
      </c>
      <c r="J20" s="869">
        <v>2</v>
      </c>
      <c r="K20" s="870">
        <v>169</v>
      </c>
    </row>
    <row r="21" spans="1:11" ht="18" customHeight="1">
      <c r="A21" s="866" t="s">
        <v>1639</v>
      </c>
      <c r="B21" s="867">
        <v>1</v>
      </c>
      <c r="C21" s="868">
        <v>101</v>
      </c>
      <c r="D21" s="868">
        <v>19</v>
      </c>
      <c r="E21" s="868">
        <v>0</v>
      </c>
      <c r="F21" s="868">
        <v>0</v>
      </c>
      <c r="G21" s="868">
        <v>2</v>
      </c>
      <c r="H21" s="868">
        <v>0</v>
      </c>
      <c r="I21" s="868">
        <v>0</v>
      </c>
      <c r="J21" s="869">
        <v>3</v>
      </c>
      <c r="K21" s="870">
        <v>126</v>
      </c>
    </row>
    <row r="22" spans="1:11" ht="18" customHeight="1">
      <c r="A22" s="866" t="s">
        <v>1640</v>
      </c>
      <c r="B22" s="871">
        <v>1</v>
      </c>
      <c r="C22" s="872">
        <v>108</v>
      </c>
      <c r="D22" s="872">
        <v>32</v>
      </c>
      <c r="E22" s="872">
        <v>2</v>
      </c>
      <c r="F22" s="872">
        <v>2</v>
      </c>
      <c r="G22" s="872">
        <v>1</v>
      </c>
      <c r="H22" s="872">
        <v>0</v>
      </c>
      <c r="I22" s="872">
        <v>0</v>
      </c>
      <c r="J22" s="873">
        <v>3</v>
      </c>
      <c r="K22" s="874">
        <v>149</v>
      </c>
    </row>
    <row r="23" spans="1:11" ht="18" customHeight="1">
      <c r="A23" s="866" t="s">
        <v>1641</v>
      </c>
      <c r="B23" s="871">
        <v>3</v>
      </c>
      <c r="C23" s="872">
        <v>128</v>
      </c>
      <c r="D23" s="872">
        <v>47</v>
      </c>
      <c r="E23" s="872">
        <v>1</v>
      </c>
      <c r="F23" s="872">
        <v>1</v>
      </c>
      <c r="G23" s="872">
        <v>0</v>
      </c>
      <c r="H23" s="872">
        <v>0</v>
      </c>
      <c r="I23" s="872">
        <v>1</v>
      </c>
      <c r="J23" s="873">
        <v>5</v>
      </c>
      <c r="K23" s="874">
        <v>186</v>
      </c>
    </row>
    <row r="24" spans="1:11" ht="18" customHeight="1">
      <c r="A24" s="866" t="s">
        <v>1642</v>
      </c>
      <c r="B24" s="871">
        <v>2</v>
      </c>
      <c r="C24" s="872">
        <v>152</v>
      </c>
      <c r="D24" s="872">
        <v>32</v>
      </c>
      <c r="E24" s="872">
        <v>0</v>
      </c>
      <c r="F24" s="872">
        <v>3</v>
      </c>
      <c r="G24" s="872">
        <v>0</v>
      </c>
      <c r="H24" s="872">
        <v>1</v>
      </c>
      <c r="I24" s="872">
        <v>1</v>
      </c>
      <c r="J24" s="873">
        <v>2</v>
      </c>
      <c r="K24" s="874">
        <v>193</v>
      </c>
    </row>
    <row r="25" spans="1:11" ht="18" customHeight="1">
      <c r="A25" s="866" t="s">
        <v>1643</v>
      </c>
      <c r="B25" s="859">
        <v>1</v>
      </c>
      <c r="C25" s="860">
        <v>148</v>
      </c>
      <c r="D25" s="860">
        <v>33</v>
      </c>
      <c r="E25" s="860">
        <v>1</v>
      </c>
      <c r="F25" s="860">
        <v>0</v>
      </c>
      <c r="G25" s="860">
        <v>0</v>
      </c>
      <c r="H25" s="875">
        <v>0</v>
      </c>
      <c r="I25" s="875">
        <v>1</v>
      </c>
      <c r="J25" s="876">
        <v>1</v>
      </c>
      <c r="K25" s="468">
        <v>185</v>
      </c>
    </row>
    <row r="26" spans="1:11" ht="18" customHeight="1">
      <c r="A26" s="866" t="s">
        <v>1644</v>
      </c>
      <c r="B26" s="859">
        <v>3</v>
      </c>
      <c r="C26" s="860">
        <v>181</v>
      </c>
      <c r="D26" s="860">
        <v>42</v>
      </c>
      <c r="E26" s="860">
        <v>3</v>
      </c>
      <c r="F26" s="860">
        <v>4</v>
      </c>
      <c r="G26" s="860">
        <v>0</v>
      </c>
      <c r="H26" s="875">
        <v>0</v>
      </c>
      <c r="I26" s="875">
        <v>0</v>
      </c>
      <c r="J26" s="876">
        <v>0</v>
      </c>
      <c r="K26" s="468">
        <v>233</v>
      </c>
    </row>
    <row r="27" spans="1:11" ht="18" customHeight="1">
      <c r="A27" s="866" t="s">
        <v>1645</v>
      </c>
      <c r="B27" s="859">
        <v>6</v>
      </c>
      <c r="C27" s="860">
        <v>176</v>
      </c>
      <c r="D27" s="860">
        <v>60</v>
      </c>
      <c r="E27" s="860">
        <v>1</v>
      </c>
      <c r="F27" s="860">
        <v>1</v>
      </c>
      <c r="G27" s="860">
        <v>0</v>
      </c>
      <c r="H27" s="875">
        <v>0</v>
      </c>
      <c r="I27" s="875">
        <v>0</v>
      </c>
      <c r="J27" s="876">
        <v>1</v>
      </c>
      <c r="K27" s="468">
        <f>SUM(B27:J27)</f>
        <v>245</v>
      </c>
    </row>
    <row r="28" spans="1:11" ht="18" customHeight="1">
      <c r="A28" s="866" t="s">
        <v>1646</v>
      </c>
      <c r="B28" s="859">
        <v>1</v>
      </c>
      <c r="C28" s="860">
        <v>166</v>
      </c>
      <c r="D28" s="860">
        <v>36</v>
      </c>
      <c r="E28" s="860">
        <v>1</v>
      </c>
      <c r="F28" s="860">
        <v>3</v>
      </c>
      <c r="G28" s="860">
        <v>0</v>
      </c>
      <c r="H28" s="875">
        <v>0</v>
      </c>
      <c r="I28" s="875">
        <v>0</v>
      </c>
      <c r="J28" s="876">
        <v>3</v>
      </c>
      <c r="K28" s="468">
        <v>210</v>
      </c>
    </row>
    <row r="29" spans="1:11" ht="18" customHeight="1">
      <c r="A29" s="866" t="s">
        <v>1647</v>
      </c>
      <c r="B29" s="859">
        <v>10</v>
      </c>
      <c r="C29" s="860">
        <v>110</v>
      </c>
      <c r="D29" s="860">
        <v>26</v>
      </c>
      <c r="E29" s="860">
        <v>3</v>
      </c>
      <c r="F29" s="860">
        <v>1</v>
      </c>
      <c r="G29" s="860">
        <v>0</v>
      </c>
      <c r="H29" s="875">
        <v>0</v>
      </c>
      <c r="I29" s="875">
        <v>0</v>
      </c>
      <c r="J29" s="1710">
        <v>1</v>
      </c>
      <c r="K29" s="877">
        <f>SUM(B29:J29)</f>
        <v>151</v>
      </c>
    </row>
    <row r="30" spans="1:11" ht="18" customHeight="1">
      <c r="A30" s="866" t="s">
        <v>1648</v>
      </c>
      <c r="B30" s="871">
        <v>1</v>
      </c>
      <c r="C30" s="872">
        <v>60</v>
      </c>
      <c r="D30" s="872">
        <v>18</v>
      </c>
      <c r="E30" s="872">
        <v>1</v>
      </c>
      <c r="F30" s="872">
        <v>0</v>
      </c>
      <c r="G30" s="872">
        <v>2</v>
      </c>
      <c r="H30" s="1858">
        <v>0</v>
      </c>
      <c r="I30" s="1858">
        <v>0</v>
      </c>
      <c r="J30" s="1714">
        <v>3</v>
      </c>
      <c r="K30" s="877">
        <f>SUM(B30:J30)</f>
        <v>85</v>
      </c>
    </row>
    <row r="31" spans="1:11" ht="18" customHeight="1">
      <c r="A31" s="1859" t="s">
        <v>2606</v>
      </c>
      <c r="B31" s="878">
        <v>1</v>
      </c>
      <c r="C31" s="879">
        <v>84</v>
      </c>
      <c r="D31" s="879">
        <v>20</v>
      </c>
      <c r="E31" s="879">
        <v>2</v>
      </c>
      <c r="F31" s="879">
        <v>3</v>
      </c>
      <c r="G31" s="879">
        <v>0</v>
      </c>
      <c r="H31" s="880">
        <v>0</v>
      </c>
      <c r="I31" s="880">
        <v>0</v>
      </c>
      <c r="J31" s="1860">
        <v>4</v>
      </c>
      <c r="K31" s="881">
        <f>SUM(B31:J31)</f>
        <v>114</v>
      </c>
    </row>
    <row r="32" spans="1:11" ht="18" customHeight="1">
      <c r="H32" s="2377" t="s">
        <v>1649</v>
      </c>
      <c r="I32" s="2377"/>
      <c r="J32" s="2377"/>
      <c r="K32" s="2377"/>
    </row>
    <row r="33" ht="18" customHeight="1"/>
    <row r="34" ht="18" customHeight="1"/>
    <row r="35" ht="18" customHeight="1"/>
    <row r="36" ht="18" customHeight="1"/>
    <row r="37" ht="18" customHeight="1"/>
  </sheetData>
  <mergeCells count="2">
    <mergeCell ref="I2:K2"/>
    <mergeCell ref="H32:K32"/>
  </mergeCells>
  <phoneticPr fontId="8"/>
  <printOptions horizontalCentered="1"/>
  <pageMargins left="0.98425196850393704" right="0.98425196850393704" top="1.1811023622047245" bottom="1.1811023622047245" header="0.51181102362204722" footer="0.51181102362204722"/>
  <pageSetup paperSize="9" scale="72" fitToHeight="0"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17D14-F802-458A-873E-2F6287B8AB7F}">
  <dimension ref="A1:P37"/>
  <sheetViews>
    <sheetView view="pageBreakPreview" zoomScale="75" zoomScaleNormal="75" zoomScaleSheetLayoutView="75" workbookViewId="0">
      <pane ySplit="4" topLeftCell="A5" activePane="bottomLeft" state="frozen"/>
      <selection pane="bottomLeft" activeCell="I41" sqref="I41"/>
    </sheetView>
  </sheetViews>
  <sheetFormatPr defaultColWidth="10.75" defaultRowHeight="13.5"/>
  <cols>
    <col min="1" max="1" width="13.625" bestFit="1" customWidth="1"/>
    <col min="2" max="2" width="8.125" bestFit="1" customWidth="1"/>
    <col min="3" max="3" width="10.625" style="883" customWidth="1"/>
    <col min="4" max="4" width="8.125" bestFit="1" customWidth="1"/>
    <col min="5" max="5" width="10.625" customWidth="1"/>
    <col min="6" max="6" width="8.125" bestFit="1" customWidth="1"/>
    <col min="7" max="7" width="10.625" customWidth="1"/>
    <col min="8" max="8" width="8.5" customWidth="1"/>
    <col min="9" max="9" width="10.625" customWidth="1"/>
    <col min="10" max="10" width="8.125" bestFit="1" customWidth="1"/>
    <col min="11" max="11" width="10.625" customWidth="1"/>
    <col min="12" max="12" width="8.125" bestFit="1" customWidth="1"/>
    <col min="13" max="13" width="12.875" customWidth="1"/>
  </cols>
  <sheetData>
    <row r="1" spans="1:13" ht="28.5">
      <c r="A1" s="882" t="s">
        <v>1650</v>
      </c>
      <c r="M1" s="515" t="s">
        <v>1651</v>
      </c>
    </row>
    <row r="2" spans="1:13" s="161" customFormat="1" ht="6.75" customHeight="1">
      <c r="A2" s="482"/>
      <c r="B2" s="482"/>
      <c r="C2" s="884"/>
      <c r="D2" s="482"/>
      <c r="E2" s="482"/>
      <c r="F2" s="482"/>
      <c r="G2" s="482"/>
      <c r="H2" s="482"/>
      <c r="I2" s="482"/>
      <c r="J2" s="482"/>
      <c r="K2" s="482"/>
      <c r="L2" s="482"/>
      <c r="M2" s="544"/>
    </row>
    <row r="3" spans="1:13" s="161" customFormat="1" ht="30" customHeight="1">
      <c r="A3" s="2378" t="s">
        <v>1652</v>
      </c>
      <c r="B3" s="885" t="s">
        <v>1653</v>
      </c>
      <c r="C3" s="886"/>
      <c r="D3" s="887" t="s">
        <v>1654</v>
      </c>
      <c r="E3" s="888"/>
      <c r="F3" s="887" t="s">
        <v>1655</v>
      </c>
      <c r="G3" s="888"/>
      <c r="H3" s="887" t="s">
        <v>1656</v>
      </c>
      <c r="I3" s="888"/>
      <c r="J3" s="889" t="s">
        <v>1657</v>
      </c>
      <c r="K3" s="890"/>
      <c r="L3" s="889" t="s">
        <v>1658</v>
      </c>
      <c r="M3" s="889"/>
    </row>
    <row r="4" spans="1:13" s="161" customFormat="1" ht="30" customHeight="1">
      <c r="A4" s="2379"/>
      <c r="B4" s="891" t="s">
        <v>1659</v>
      </c>
      <c r="C4" s="892" t="s">
        <v>1660</v>
      </c>
      <c r="D4" s="893" t="s">
        <v>1659</v>
      </c>
      <c r="E4" s="893" t="s">
        <v>1660</v>
      </c>
      <c r="F4" s="894" t="s">
        <v>1661</v>
      </c>
      <c r="G4" s="893" t="s">
        <v>1660</v>
      </c>
      <c r="H4" s="887" t="s">
        <v>1661</v>
      </c>
      <c r="I4" s="893" t="s">
        <v>1660</v>
      </c>
      <c r="J4" s="889" t="s">
        <v>1661</v>
      </c>
      <c r="K4" s="895" t="s">
        <v>1660</v>
      </c>
      <c r="L4" s="889" t="s">
        <v>1661</v>
      </c>
      <c r="M4" s="887" t="s">
        <v>1660</v>
      </c>
    </row>
    <row r="5" spans="1:13" s="161" customFormat="1" ht="27.6" customHeight="1">
      <c r="A5" s="896" t="s">
        <v>1662</v>
      </c>
      <c r="B5" s="897">
        <v>2</v>
      </c>
      <c r="C5" s="898">
        <v>224477</v>
      </c>
      <c r="D5" s="899">
        <v>2</v>
      </c>
      <c r="E5" s="898">
        <v>73106</v>
      </c>
      <c r="F5" s="899">
        <v>27</v>
      </c>
      <c r="G5" s="898">
        <v>685010</v>
      </c>
      <c r="H5" s="899">
        <v>56</v>
      </c>
      <c r="I5" s="898">
        <v>231527</v>
      </c>
      <c r="J5" s="900">
        <v>22</v>
      </c>
      <c r="K5" s="901">
        <v>101282</v>
      </c>
      <c r="L5" s="900">
        <f t="shared" ref="L5:M20" si="0">SUM(B5,D5,F5,H5,J5)</f>
        <v>109</v>
      </c>
      <c r="M5" s="902">
        <f t="shared" si="0"/>
        <v>1315402</v>
      </c>
    </row>
    <row r="6" spans="1:13" s="161" customFormat="1" ht="27.6" customHeight="1">
      <c r="A6" s="896" t="s">
        <v>1663</v>
      </c>
      <c r="B6" s="897">
        <v>2</v>
      </c>
      <c r="C6" s="898">
        <v>224477</v>
      </c>
      <c r="D6" s="899">
        <v>2</v>
      </c>
      <c r="E6" s="898">
        <v>73106</v>
      </c>
      <c r="F6" s="899">
        <v>27</v>
      </c>
      <c r="G6" s="898">
        <v>685010</v>
      </c>
      <c r="H6" s="899">
        <v>56</v>
      </c>
      <c r="I6" s="898">
        <v>231527</v>
      </c>
      <c r="J6" s="900">
        <v>22</v>
      </c>
      <c r="K6" s="901">
        <v>101282</v>
      </c>
      <c r="L6" s="900">
        <f t="shared" si="0"/>
        <v>109</v>
      </c>
      <c r="M6" s="902">
        <f t="shared" si="0"/>
        <v>1315402</v>
      </c>
    </row>
    <row r="7" spans="1:13" s="161" customFormat="1" ht="27.6" customHeight="1">
      <c r="A7" s="896" t="s">
        <v>1664</v>
      </c>
      <c r="B7" s="897">
        <v>2</v>
      </c>
      <c r="C7" s="898">
        <v>224477</v>
      </c>
      <c r="D7" s="899">
        <v>3</v>
      </c>
      <c r="E7" s="898">
        <v>123821</v>
      </c>
      <c r="F7" s="899">
        <v>27</v>
      </c>
      <c r="G7" s="898">
        <v>685010</v>
      </c>
      <c r="H7" s="899">
        <v>56</v>
      </c>
      <c r="I7" s="898">
        <v>231527</v>
      </c>
      <c r="J7" s="900">
        <v>22</v>
      </c>
      <c r="K7" s="901">
        <v>101282</v>
      </c>
      <c r="L7" s="900">
        <f t="shared" si="0"/>
        <v>110</v>
      </c>
      <c r="M7" s="902">
        <f t="shared" si="0"/>
        <v>1366117</v>
      </c>
    </row>
    <row r="8" spans="1:13" s="161" customFormat="1" ht="27.6" customHeight="1">
      <c r="A8" s="896" t="s">
        <v>1665</v>
      </c>
      <c r="B8" s="897">
        <v>2</v>
      </c>
      <c r="C8" s="898">
        <v>224477</v>
      </c>
      <c r="D8" s="899">
        <v>3</v>
      </c>
      <c r="E8" s="898">
        <v>123821</v>
      </c>
      <c r="F8" s="899">
        <v>30</v>
      </c>
      <c r="G8" s="898">
        <v>730176</v>
      </c>
      <c r="H8" s="899">
        <v>68</v>
      </c>
      <c r="I8" s="898">
        <v>263727</v>
      </c>
      <c r="J8" s="900">
        <v>23</v>
      </c>
      <c r="K8" s="901">
        <v>103546</v>
      </c>
      <c r="L8" s="900">
        <f t="shared" si="0"/>
        <v>126</v>
      </c>
      <c r="M8" s="902">
        <f t="shared" si="0"/>
        <v>1445747</v>
      </c>
    </row>
    <row r="9" spans="1:13" s="161" customFormat="1" ht="27.6" customHeight="1">
      <c r="A9" s="896" t="s">
        <v>1666</v>
      </c>
      <c r="B9" s="897">
        <v>2</v>
      </c>
      <c r="C9" s="898">
        <v>224477</v>
      </c>
      <c r="D9" s="899">
        <v>3</v>
      </c>
      <c r="E9" s="898">
        <v>123821</v>
      </c>
      <c r="F9" s="899">
        <v>30</v>
      </c>
      <c r="G9" s="898">
        <v>730176</v>
      </c>
      <c r="H9" s="899">
        <v>68</v>
      </c>
      <c r="I9" s="898">
        <v>263727</v>
      </c>
      <c r="J9" s="900">
        <v>23</v>
      </c>
      <c r="K9" s="901">
        <v>103546</v>
      </c>
      <c r="L9" s="900">
        <f t="shared" si="0"/>
        <v>126</v>
      </c>
      <c r="M9" s="902">
        <f t="shared" si="0"/>
        <v>1445747</v>
      </c>
    </row>
    <row r="10" spans="1:13" s="483" customFormat="1" ht="27.6" customHeight="1">
      <c r="A10" s="896" t="s">
        <v>1667</v>
      </c>
      <c r="B10" s="897">
        <v>2</v>
      </c>
      <c r="C10" s="898">
        <v>224477</v>
      </c>
      <c r="D10" s="899">
        <v>3</v>
      </c>
      <c r="E10" s="898">
        <v>123721</v>
      </c>
      <c r="F10" s="899">
        <v>30</v>
      </c>
      <c r="G10" s="898">
        <v>730176</v>
      </c>
      <c r="H10" s="899">
        <v>68</v>
      </c>
      <c r="I10" s="898">
        <v>263727</v>
      </c>
      <c r="J10" s="900">
        <v>23</v>
      </c>
      <c r="K10" s="901">
        <v>103546</v>
      </c>
      <c r="L10" s="900">
        <f t="shared" si="0"/>
        <v>126</v>
      </c>
      <c r="M10" s="902">
        <f t="shared" si="0"/>
        <v>1445647</v>
      </c>
    </row>
    <row r="11" spans="1:13" s="161" customFormat="1" ht="27.6" customHeight="1">
      <c r="A11" s="896" t="s">
        <v>1668</v>
      </c>
      <c r="B11" s="897">
        <v>2</v>
      </c>
      <c r="C11" s="898">
        <v>224477</v>
      </c>
      <c r="D11" s="899">
        <v>3</v>
      </c>
      <c r="E11" s="898">
        <v>123721</v>
      </c>
      <c r="F11" s="899">
        <v>30</v>
      </c>
      <c r="G11" s="898">
        <v>730176</v>
      </c>
      <c r="H11" s="899">
        <v>68</v>
      </c>
      <c r="I11" s="898">
        <v>263727</v>
      </c>
      <c r="J11" s="900">
        <v>23</v>
      </c>
      <c r="K11" s="901">
        <v>103546</v>
      </c>
      <c r="L11" s="900">
        <f t="shared" si="0"/>
        <v>126</v>
      </c>
      <c r="M11" s="902">
        <f t="shared" si="0"/>
        <v>1445647</v>
      </c>
    </row>
    <row r="12" spans="1:13" s="161" customFormat="1" ht="27.6" customHeight="1">
      <c r="A12" s="896" t="s">
        <v>1630</v>
      </c>
      <c r="B12" s="897">
        <v>2</v>
      </c>
      <c r="C12" s="898">
        <v>224477</v>
      </c>
      <c r="D12" s="899">
        <v>3</v>
      </c>
      <c r="E12" s="898">
        <v>123721</v>
      </c>
      <c r="F12" s="899">
        <v>30</v>
      </c>
      <c r="G12" s="898">
        <v>730176</v>
      </c>
      <c r="H12" s="899">
        <v>68</v>
      </c>
      <c r="I12" s="898">
        <v>263727</v>
      </c>
      <c r="J12" s="900">
        <v>23</v>
      </c>
      <c r="K12" s="901">
        <v>103546</v>
      </c>
      <c r="L12" s="900">
        <f t="shared" si="0"/>
        <v>126</v>
      </c>
      <c r="M12" s="902">
        <f t="shared" si="0"/>
        <v>1445647</v>
      </c>
    </row>
    <row r="13" spans="1:13" s="161" customFormat="1" ht="27.6" customHeight="1">
      <c r="A13" s="896" t="s">
        <v>1631</v>
      </c>
      <c r="B13" s="897">
        <v>2</v>
      </c>
      <c r="C13" s="898">
        <v>224477</v>
      </c>
      <c r="D13" s="899">
        <v>3</v>
      </c>
      <c r="E13" s="898">
        <v>123721</v>
      </c>
      <c r="F13" s="899">
        <v>32</v>
      </c>
      <c r="G13" s="898">
        <v>760727</v>
      </c>
      <c r="H13" s="899">
        <v>69</v>
      </c>
      <c r="I13" s="898">
        <v>270002</v>
      </c>
      <c r="J13" s="900">
        <v>23</v>
      </c>
      <c r="K13" s="901">
        <v>103546</v>
      </c>
      <c r="L13" s="900">
        <f t="shared" si="0"/>
        <v>129</v>
      </c>
      <c r="M13" s="902">
        <f t="shared" si="0"/>
        <v>1482473</v>
      </c>
    </row>
    <row r="14" spans="1:13" s="161" customFormat="1" ht="27.6" customHeight="1">
      <c r="A14" s="896" t="s">
        <v>1632</v>
      </c>
      <c r="B14" s="897">
        <v>2</v>
      </c>
      <c r="C14" s="898">
        <v>224477</v>
      </c>
      <c r="D14" s="899">
        <v>3</v>
      </c>
      <c r="E14" s="898">
        <v>123721</v>
      </c>
      <c r="F14" s="899">
        <v>32</v>
      </c>
      <c r="G14" s="898">
        <v>760727</v>
      </c>
      <c r="H14" s="899">
        <v>70</v>
      </c>
      <c r="I14" s="898">
        <v>272067</v>
      </c>
      <c r="J14" s="900">
        <v>23</v>
      </c>
      <c r="K14" s="901">
        <v>103546</v>
      </c>
      <c r="L14" s="900">
        <f t="shared" si="0"/>
        <v>130</v>
      </c>
      <c r="M14" s="902">
        <f t="shared" si="0"/>
        <v>1484538</v>
      </c>
    </row>
    <row r="15" spans="1:13" s="161" customFormat="1" ht="27.6" customHeight="1">
      <c r="A15" s="896" t="s">
        <v>1633</v>
      </c>
      <c r="B15" s="897">
        <v>2</v>
      </c>
      <c r="C15" s="898">
        <v>224477</v>
      </c>
      <c r="D15" s="899">
        <v>3</v>
      </c>
      <c r="E15" s="898">
        <v>123721</v>
      </c>
      <c r="F15" s="899">
        <v>33</v>
      </c>
      <c r="G15" s="898">
        <v>772075</v>
      </c>
      <c r="H15" s="899">
        <v>74</v>
      </c>
      <c r="I15" s="898">
        <v>280615</v>
      </c>
      <c r="J15" s="900">
        <v>25</v>
      </c>
      <c r="K15" s="901">
        <v>198650</v>
      </c>
      <c r="L15" s="900">
        <f t="shared" si="0"/>
        <v>137</v>
      </c>
      <c r="M15" s="902">
        <f t="shared" si="0"/>
        <v>1599538</v>
      </c>
    </row>
    <row r="16" spans="1:13" s="161" customFormat="1" ht="27.6" customHeight="1">
      <c r="A16" s="896" t="s">
        <v>1634</v>
      </c>
      <c r="B16" s="897">
        <v>2</v>
      </c>
      <c r="C16" s="898">
        <v>224477</v>
      </c>
      <c r="D16" s="899">
        <v>3</v>
      </c>
      <c r="E16" s="898">
        <v>123721</v>
      </c>
      <c r="F16" s="899">
        <v>34</v>
      </c>
      <c r="G16" s="898">
        <v>787766</v>
      </c>
      <c r="H16" s="899">
        <v>74</v>
      </c>
      <c r="I16" s="898">
        <v>280615</v>
      </c>
      <c r="J16" s="900">
        <v>26</v>
      </c>
      <c r="K16" s="901">
        <v>206014</v>
      </c>
      <c r="L16" s="900">
        <f t="shared" si="0"/>
        <v>139</v>
      </c>
      <c r="M16" s="902">
        <f t="shared" si="0"/>
        <v>1622593</v>
      </c>
    </row>
    <row r="17" spans="1:16" s="161" customFormat="1" ht="27.6" customHeight="1">
      <c r="A17" s="903" t="s">
        <v>1635</v>
      </c>
      <c r="B17" s="904">
        <v>2</v>
      </c>
      <c r="C17" s="905">
        <v>224477</v>
      </c>
      <c r="D17" s="906">
        <v>3</v>
      </c>
      <c r="E17" s="905">
        <v>123821</v>
      </c>
      <c r="F17" s="906">
        <v>34</v>
      </c>
      <c r="G17" s="905">
        <v>787766</v>
      </c>
      <c r="H17" s="906">
        <v>74</v>
      </c>
      <c r="I17" s="905">
        <v>280615</v>
      </c>
      <c r="J17" s="907">
        <v>26</v>
      </c>
      <c r="K17" s="908">
        <v>206014</v>
      </c>
      <c r="L17" s="907">
        <f t="shared" si="0"/>
        <v>139</v>
      </c>
      <c r="M17" s="909">
        <f t="shared" si="0"/>
        <v>1622693</v>
      </c>
    </row>
    <row r="18" spans="1:16" s="161" customFormat="1" ht="27.6" customHeight="1">
      <c r="A18" s="903" t="s">
        <v>1636</v>
      </c>
      <c r="B18" s="904">
        <v>2</v>
      </c>
      <c r="C18" s="905">
        <v>224477</v>
      </c>
      <c r="D18" s="906">
        <v>3</v>
      </c>
      <c r="E18" s="905">
        <v>123821</v>
      </c>
      <c r="F18" s="906">
        <v>34</v>
      </c>
      <c r="G18" s="905">
        <v>787766</v>
      </c>
      <c r="H18" s="906">
        <v>74</v>
      </c>
      <c r="I18" s="905">
        <v>280615</v>
      </c>
      <c r="J18" s="907">
        <v>26</v>
      </c>
      <c r="K18" s="908">
        <v>206014</v>
      </c>
      <c r="L18" s="907">
        <f t="shared" si="0"/>
        <v>139</v>
      </c>
      <c r="M18" s="909">
        <f t="shared" si="0"/>
        <v>1622693</v>
      </c>
    </row>
    <row r="19" spans="1:16" s="161" customFormat="1" ht="27.6" customHeight="1">
      <c r="A19" s="903" t="s">
        <v>1637</v>
      </c>
      <c r="B19" s="904">
        <v>2</v>
      </c>
      <c r="C19" s="905">
        <v>224477</v>
      </c>
      <c r="D19" s="906">
        <v>3</v>
      </c>
      <c r="E19" s="905">
        <v>123821</v>
      </c>
      <c r="F19" s="906">
        <v>34</v>
      </c>
      <c r="G19" s="905">
        <v>787766</v>
      </c>
      <c r="H19" s="906">
        <v>74</v>
      </c>
      <c r="I19" s="905">
        <v>280615</v>
      </c>
      <c r="J19" s="907">
        <v>26</v>
      </c>
      <c r="K19" s="908">
        <v>206014</v>
      </c>
      <c r="L19" s="907">
        <f t="shared" si="0"/>
        <v>139</v>
      </c>
      <c r="M19" s="909">
        <f t="shared" si="0"/>
        <v>1622693</v>
      </c>
      <c r="O19" s="910"/>
      <c r="P19" s="911"/>
    </row>
    <row r="20" spans="1:16" s="161" customFormat="1" ht="27.6" customHeight="1">
      <c r="A20" s="903" t="s">
        <v>1638</v>
      </c>
      <c r="B20" s="904">
        <v>2</v>
      </c>
      <c r="C20" s="905">
        <v>224477</v>
      </c>
      <c r="D20" s="906">
        <v>4</v>
      </c>
      <c r="E20" s="905">
        <v>147022</v>
      </c>
      <c r="F20" s="906">
        <v>34</v>
      </c>
      <c r="G20" s="905">
        <v>787794</v>
      </c>
      <c r="H20" s="906">
        <v>76</v>
      </c>
      <c r="I20" s="905">
        <v>284615</v>
      </c>
      <c r="J20" s="907">
        <v>26</v>
      </c>
      <c r="K20" s="908">
        <v>206014</v>
      </c>
      <c r="L20" s="907">
        <f t="shared" si="0"/>
        <v>142</v>
      </c>
      <c r="M20" s="909">
        <f t="shared" si="0"/>
        <v>1649922</v>
      </c>
      <c r="N20" s="483"/>
      <c r="O20" s="910"/>
      <c r="P20" s="911"/>
    </row>
    <row r="21" spans="1:16" s="161" customFormat="1" ht="27.6" customHeight="1">
      <c r="A21" s="903" t="s">
        <v>1414</v>
      </c>
      <c r="B21" s="904">
        <v>2</v>
      </c>
      <c r="C21" s="905">
        <v>224477</v>
      </c>
      <c r="D21" s="906">
        <v>4</v>
      </c>
      <c r="E21" s="905">
        <v>162600</v>
      </c>
      <c r="F21" s="906">
        <v>34</v>
      </c>
      <c r="G21" s="905">
        <v>787794</v>
      </c>
      <c r="H21" s="906">
        <v>80</v>
      </c>
      <c r="I21" s="905">
        <v>294038</v>
      </c>
      <c r="J21" s="907">
        <v>26</v>
      </c>
      <c r="K21" s="908">
        <v>206014</v>
      </c>
      <c r="L21" s="907">
        <f t="shared" ref="L21:M26" si="1">SUM(B21,D21,F21,H21,J21)</f>
        <v>146</v>
      </c>
      <c r="M21" s="909">
        <f t="shared" si="1"/>
        <v>1674923</v>
      </c>
      <c r="O21" s="910"/>
      <c r="P21" s="911"/>
    </row>
    <row r="22" spans="1:16" s="161" customFormat="1" ht="27.6" customHeight="1">
      <c r="A22" s="903" t="s">
        <v>1415</v>
      </c>
      <c r="B22" s="904">
        <v>2</v>
      </c>
      <c r="C22" s="905">
        <v>224477</v>
      </c>
      <c r="D22" s="906">
        <v>4</v>
      </c>
      <c r="E22" s="905">
        <v>196042</v>
      </c>
      <c r="F22" s="906">
        <v>34</v>
      </c>
      <c r="G22" s="905">
        <v>787794</v>
      </c>
      <c r="H22" s="906">
        <v>81</v>
      </c>
      <c r="I22" s="905">
        <v>296538</v>
      </c>
      <c r="J22" s="907">
        <v>26</v>
      </c>
      <c r="K22" s="908">
        <v>206014</v>
      </c>
      <c r="L22" s="907">
        <f t="shared" si="1"/>
        <v>147</v>
      </c>
      <c r="M22" s="909">
        <f t="shared" si="1"/>
        <v>1710865</v>
      </c>
      <c r="O22" s="910"/>
      <c r="P22" s="911"/>
    </row>
    <row r="23" spans="1:16" s="161" customFormat="1" ht="27.6" customHeight="1">
      <c r="A23" s="903" t="s">
        <v>1416</v>
      </c>
      <c r="B23" s="904">
        <v>2</v>
      </c>
      <c r="C23" s="905">
        <v>224477</v>
      </c>
      <c r="D23" s="906">
        <v>4</v>
      </c>
      <c r="E23" s="905">
        <v>196042</v>
      </c>
      <c r="F23" s="906">
        <v>34</v>
      </c>
      <c r="G23" s="905">
        <v>787794</v>
      </c>
      <c r="H23" s="906">
        <v>83</v>
      </c>
      <c r="I23" s="905">
        <v>299938</v>
      </c>
      <c r="J23" s="907">
        <v>26</v>
      </c>
      <c r="K23" s="908">
        <v>206014</v>
      </c>
      <c r="L23" s="907">
        <f t="shared" si="1"/>
        <v>149</v>
      </c>
      <c r="M23" s="909">
        <f t="shared" si="1"/>
        <v>1714265</v>
      </c>
      <c r="O23" s="910"/>
      <c r="P23" s="911"/>
    </row>
    <row r="24" spans="1:16" s="161" customFormat="1" ht="27.6" customHeight="1">
      <c r="A24" s="903" t="s">
        <v>1417</v>
      </c>
      <c r="B24" s="904">
        <v>2</v>
      </c>
      <c r="C24" s="905">
        <v>224477</v>
      </c>
      <c r="D24" s="906">
        <v>4</v>
      </c>
      <c r="E24" s="905">
        <v>197092</v>
      </c>
      <c r="F24" s="906">
        <v>34</v>
      </c>
      <c r="G24" s="905">
        <v>787794</v>
      </c>
      <c r="H24" s="906">
        <v>85</v>
      </c>
      <c r="I24" s="905">
        <v>304379</v>
      </c>
      <c r="J24" s="907">
        <v>26</v>
      </c>
      <c r="K24" s="908">
        <v>206014</v>
      </c>
      <c r="L24" s="907">
        <f t="shared" si="1"/>
        <v>151</v>
      </c>
      <c r="M24" s="909">
        <f t="shared" si="1"/>
        <v>1719756</v>
      </c>
      <c r="O24" s="910"/>
      <c r="P24" s="911"/>
    </row>
    <row r="25" spans="1:16" s="161" customFormat="1" ht="27.6" customHeight="1">
      <c r="A25" s="903" t="s">
        <v>1639</v>
      </c>
      <c r="B25" s="904">
        <v>2</v>
      </c>
      <c r="C25" s="905">
        <v>224477</v>
      </c>
      <c r="D25" s="906">
        <v>4</v>
      </c>
      <c r="E25" s="905">
        <v>197092</v>
      </c>
      <c r="F25" s="906">
        <v>34</v>
      </c>
      <c r="G25" s="905">
        <v>787794</v>
      </c>
      <c r="H25" s="906">
        <v>86</v>
      </c>
      <c r="I25" s="905">
        <v>306846</v>
      </c>
      <c r="J25" s="907">
        <v>26</v>
      </c>
      <c r="K25" s="908">
        <v>206014</v>
      </c>
      <c r="L25" s="907">
        <f t="shared" si="1"/>
        <v>152</v>
      </c>
      <c r="M25" s="909">
        <f t="shared" si="1"/>
        <v>1722223</v>
      </c>
      <c r="O25" s="910"/>
      <c r="P25" s="911"/>
    </row>
    <row r="26" spans="1:16" s="161" customFormat="1" ht="27.6" customHeight="1">
      <c r="A26" s="903" t="s">
        <v>1640</v>
      </c>
      <c r="B26" s="904">
        <v>2</v>
      </c>
      <c r="C26" s="905">
        <v>224477</v>
      </c>
      <c r="D26" s="906">
        <v>4</v>
      </c>
      <c r="E26" s="905">
        <v>197092</v>
      </c>
      <c r="F26" s="906">
        <v>34</v>
      </c>
      <c r="G26" s="905">
        <v>787794</v>
      </c>
      <c r="H26" s="906">
        <v>92</v>
      </c>
      <c r="I26" s="905">
        <v>321674</v>
      </c>
      <c r="J26" s="907">
        <v>26</v>
      </c>
      <c r="K26" s="908">
        <v>206014</v>
      </c>
      <c r="L26" s="907">
        <f t="shared" si="1"/>
        <v>158</v>
      </c>
      <c r="M26" s="909">
        <f t="shared" si="1"/>
        <v>1737051</v>
      </c>
      <c r="O26" s="910"/>
      <c r="P26" s="911"/>
    </row>
    <row r="27" spans="1:16" s="161" customFormat="1" ht="27.6" customHeight="1">
      <c r="A27" s="903" t="s">
        <v>1641</v>
      </c>
      <c r="B27" s="904">
        <v>2</v>
      </c>
      <c r="C27" s="905">
        <v>224477</v>
      </c>
      <c r="D27" s="906">
        <v>4</v>
      </c>
      <c r="E27" s="905">
        <v>197092</v>
      </c>
      <c r="F27" s="906">
        <v>35</v>
      </c>
      <c r="G27" s="905">
        <v>807794</v>
      </c>
      <c r="H27" s="906">
        <v>92</v>
      </c>
      <c r="I27" s="905">
        <v>321674</v>
      </c>
      <c r="J27" s="907">
        <v>26</v>
      </c>
      <c r="K27" s="908">
        <v>206014</v>
      </c>
      <c r="L27" s="907">
        <f>SUM(B27,D27,F27,H27,J27)</f>
        <v>159</v>
      </c>
      <c r="M27" s="909">
        <f>SUM(C27,E27,G27,I27,K27)</f>
        <v>1757051</v>
      </c>
      <c r="O27" s="910"/>
      <c r="P27" s="911"/>
    </row>
    <row r="28" spans="1:16" s="161" customFormat="1" ht="27.6" customHeight="1">
      <c r="A28" s="903" t="s">
        <v>1669</v>
      </c>
      <c r="B28" s="904">
        <v>2</v>
      </c>
      <c r="C28" s="905">
        <v>224477</v>
      </c>
      <c r="D28" s="906">
        <v>4</v>
      </c>
      <c r="E28" s="905">
        <v>197092</v>
      </c>
      <c r="F28" s="906">
        <v>36</v>
      </c>
      <c r="G28" s="905">
        <v>827794</v>
      </c>
      <c r="H28" s="906">
        <v>101</v>
      </c>
      <c r="I28" s="905">
        <v>340936</v>
      </c>
      <c r="J28" s="907">
        <v>26</v>
      </c>
      <c r="K28" s="908">
        <v>206014</v>
      </c>
      <c r="L28" s="907">
        <f>SUM(B28,D28,F28,H28,J28)</f>
        <v>169</v>
      </c>
      <c r="M28" s="909">
        <f>SUM(C28,E28,G28,I28,K28)</f>
        <v>1796313</v>
      </c>
      <c r="O28" s="910"/>
      <c r="P28" s="911"/>
    </row>
    <row r="29" spans="1:16" s="161" customFormat="1" ht="27.6" customHeight="1">
      <c r="A29" s="903" t="s">
        <v>1670</v>
      </c>
      <c r="B29" s="904">
        <v>2</v>
      </c>
      <c r="C29" s="905">
        <v>224477</v>
      </c>
      <c r="D29" s="906">
        <v>4</v>
      </c>
      <c r="E29" s="905">
        <v>197092</v>
      </c>
      <c r="F29" s="906">
        <v>38</v>
      </c>
      <c r="G29" s="905">
        <v>864294</v>
      </c>
      <c r="H29" s="906">
        <v>103</v>
      </c>
      <c r="I29" s="905">
        <v>347077</v>
      </c>
      <c r="J29" s="907">
        <v>26</v>
      </c>
      <c r="K29" s="908">
        <v>206014</v>
      </c>
      <c r="L29" s="907">
        <f t="shared" ref="L29:M35" si="2">SUM(B29,D29,F29,H29,J29)</f>
        <v>173</v>
      </c>
      <c r="M29" s="909">
        <f t="shared" si="2"/>
        <v>1838954</v>
      </c>
    </row>
    <row r="30" spans="1:16" s="161" customFormat="1" ht="27.6" customHeight="1">
      <c r="A30" s="903" t="s">
        <v>1671</v>
      </c>
      <c r="B30" s="904">
        <v>2</v>
      </c>
      <c r="C30" s="905">
        <v>224477</v>
      </c>
      <c r="D30" s="906">
        <v>4</v>
      </c>
      <c r="E30" s="905">
        <v>197092</v>
      </c>
      <c r="F30" s="906">
        <v>38</v>
      </c>
      <c r="G30" s="905">
        <v>864294</v>
      </c>
      <c r="H30" s="906">
        <v>110</v>
      </c>
      <c r="I30" s="905">
        <v>362971</v>
      </c>
      <c r="J30" s="907">
        <v>26</v>
      </c>
      <c r="K30" s="908">
        <v>206014</v>
      </c>
      <c r="L30" s="907">
        <f t="shared" si="2"/>
        <v>180</v>
      </c>
      <c r="M30" s="909">
        <f t="shared" si="2"/>
        <v>1854848</v>
      </c>
    </row>
    <row r="31" spans="1:16" s="161" customFormat="1" ht="27.6" customHeight="1">
      <c r="A31" s="903" t="s">
        <v>1672</v>
      </c>
      <c r="B31" s="904">
        <v>2</v>
      </c>
      <c r="C31" s="905">
        <v>224477</v>
      </c>
      <c r="D31" s="906">
        <v>4</v>
      </c>
      <c r="E31" s="905">
        <v>197092</v>
      </c>
      <c r="F31" s="906">
        <v>38</v>
      </c>
      <c r="G31" s="905">
        <v>864294</v>
      </c>
      <c r="H31" s="906">
        <v>113</v>
      </c>
      <c r="I31" s="905">
        <v>374712</v>
      </c>
      <c r="J31" s="907">
        <v>26</v>
      </c>
      <c r="K31" s="908">
        <v>206014</v>
      </c>
      <c r="L31" s="907">
        <f t="shared" si="2"/>
        <v>183</v>
      </c>
      <c r="M31" s="909">
        <f t="shared" si="2"/>
        <v>1866589</v>
      </c>
    </row>
    <row r="32" spans="1:16" s="161" customFormat="1" ht="27.6" customHeight="1">
      <c r="A32" s="903" t="s">
        <v>1673</v>
      </c>
      <c r="B32" s="904">
        <v>2</v>
      </c>
      <c r="C32" s="905">
        <v>224477</v>
      </c>
      <c r="D32" s="906">
        <v>4</v>
      </c>
      <c r="E32" s="905">
        <v>197092</v>
      </c>
      <c r="F32" s="906">
        <v>39</v>
      </c>
      <c r="G32" s="905">
        <v>884294</v>
      </c>
      <c r="H32" s="906">
        <v>115</v>
      </c>
      <c r="I32" s="905">
        <v>379674</v>
      </c>
      <c r="J32" s="907">
        <v>26</v>
      </c>
      <c r="K32" s="908">
        <v>206014</v>
      </c>
      <c r="L32" s="907">
        <f t="shared" si="2"/>
        <v>186</v>
      </c>
      <c r="M32" s="909">
        <f t="shared" si="2"/>
        <v>1891551</v>
      </c>
    </row>
    <row r="33" spans="1:13" s="161" customFormat="1" ht="27.6" customHeight="1">
      <c r="A33" s="903" t="s">
        <v>128</v>
      </c>
      <c r="B33" s="904">
        <v>2</v>
      </c>
      <c r="C33" s="905">
        <v>224477</v>
      </c>
      <c r="D33" s="906">
        <v>4</v>
      </c>
      <c r="E33" s="905">
        <v>197092</v>
      </c>
      <c r="F33" s="906">
        <v>40</v>
      </c>
      <c r="G33" s="905">
        <v>904322</v>
      </c>
      <c r="H33" s="906">
        <v>121</v>
      </c>
      <c r="I33" s="905">
        <v>397157</v>
      </c>
      <c r="J33" s="907">
        <v>34</v>
      </c>
      <c r="K33" s="908">
        <v>223995</v>
      </c>
      <c r="L33" s="907">
        <f t="shared" si="2"/>
        <v>201</v>
      </c>
      <c r="M33" s="909">
        <f t="shared" si="2"/>
        <v>1947043</v>
      </c>
    </row>
    <row r="34" spans="1:13" s="161" customFormat="1" ht="27.6" customHeight="1">
      <c r="A34" s="903" t="s">
        <v>1674</v>
      </c>
      <c r="B34" s="904">
        <v>2</v>
      </c>
      <c r="C34" s="905">
        <v>224477</v>
      </c>
      <c r="D34" s="906">
        <v>4</v>
      </c>
      <c r="E34" s="905">
        <v>197092</v>
      </c>
      <c r="F34" s="906">
        <v>40</v>
      </c>
      <c r="G34" s="905">
        <v>904322</v>
      </c>
      <c r="H34" s="906">
        <v>122</v>
      </c>
      <c r="I34" s="905">
        <v>399657</v>
      </c>
      <c r="J34" s="907">
        <v>34</v>
      </c>
      <c r="K34" s="908">
        <v>223995</v>
      </c>
      <c r="L34" s="907">
        <f t="shared" si="2"/>
        <v>202</v>
      </c>
      <c r="M34" s="909">
        <f t="shared" si="2"/>
        <v>1949543</v>
      </c>
    </row>
    <row r="35" spans="1:13" s="161" customFormat="1" ht="27.6" customHeight="1">
      <c r="A35" s="912" t="s">
        <v>2607</v>
      </c>
      <c r="B35" s="913">
        <v>2</v>
      </c>
      <c r="C35" s="914">
        <v>224477</v>
      </c>
      <c r="D35" s="915">
        <v>4</v>
      </c>
      <c r="E35" s="914">
        <v>197092</v>
      </c>
      <c r="F35" s="915">
        <v>40</v>
      </c>
      <c r="G35" s="914">
        <v>904322</v>
      </c>
      <c r="H35" s="915">
        <v>123</v>
      </c>
      <c r="I35" s="914">
        <v>401257</v>
      </c>
      <c r="J35" s="916">
        <v>37</v>
      </c>
      <c r="K35" s="917">
        <v>226844</v>
      </c>
      <c r="L35" s="916">
        <f t="shared" si="2"/>
        <v>206</v>
      </c>
      <c r="M35" s="918">
        <f t="shared" si="2"/>
        <v>1953992</v>
      </c>
    </row>
    <row r="36" spans="1:13" s="161" customFormat="1" ht="18.95" customHeight="1">
      <c r="B36" s="161" t="s">
        <v>1675</v>
      </c>
      <c r="C36" s="919"/>
      <c r="J36" s="483"/>
      <c r="K36" s="2239" t="s">
        <v>1676</v>
      </c>
      <c r="L36" s="2197"/>
      <c r="M36" s="2197"/>
    </row>
    <row r="37" spans="1:13" ht="18.95" customHeight="1">
      <c r="A37" s="161"/>
      <c r="B37" s="161"/>
      <c r="C37" s="919"/>
      <c r="D37" s="161"/>
      <c r="E37" s="161"/>
      <c r="F37" s="161"/>
      <c r="G37" s="161"/>
      <c r="H37" s="161"/>
      <c r="I37" s="161"/>
      <c r="J37" s="161"/>
      <c r="K37" s="161"/>
      <c r="L37" s="161"/>
      <c r="M37" s="161"/>
    </row>
  </sheetData>
  <mergeCells count="2">
    <mergeCell ref="A3:A4"/>
    <mergeCell ref="K36:M36"/>
  </mergeCells>
  <phoneticPr fontId="8"/>
  <pageMargins left="0.98425196850393704" right="0.59055118110236227" top="0.59055118110236227" bottom="0.55118110236220474" header="0.51181102362204722" footer="0.51181102362204722"/>
  <pageSetup paperSize="9" scale="6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1CB6A-9E1E-4FDA-9D74-DDA381ECE4FF}">
  <dimension ref="A1:D46"/>
  <sheetViews>
    <sheetView view="pageBreakPreview" zoomScaleNormal="100" zoomScaleSheetLayoutView="100" workbookViewId="0">
      <pane ySplit="3" topLeftCell="A34" activePane="bottomLeft" state="frozen"/>
      <selection activeCell="A155" sqref="A155"/>
      <selection pane="bottomLeft" activeCell="C42" sqref="C42"/>
    </sheetView>
  </sheetViews>
  <sheetFormatPr defaultColWidth="10.75" defaultRowHeight="13.5"/>
  <cols>
    <col min="1" max="1" width="18.625" style="212" customWidth="1"/>
    <col min="2" max="3" width="25.625" style="212" customWidth="1"/>
    <col min="4" max="4" width="20.625" style="212" customWidth="1"/>
    <col min="5" max="16384" width="10.75" style="212"/>
  </cols>
  <sheetData>
    <row r="1" spans="1:4" ht="18.75">
      <c r="A1" s="481" t="s">
        <v>1677</v>
      </c>
    </row>
    <row r="2" spans="1:4" ht="24" customHeight="1">
      <c r="A2" s="484"/>
      <c r="B2" s="484"/>
      <c r="C2" s="920" t="s">
        <v>1678</v>
      </c>
    </row>
    <row r="3" spans="1:4" ht="18" customHeight="1">
      <c r="A3" s="889" t="s">
        <v>1679</v>
      </c>
      <c r="B3" s="885" t="s">
        <v>1680</v>
      </c>
      <c r="C3" s="1727" t="s">
        <v>1681</v>
      </c>
      <c r="D3" s="921"/>
    </row>
    <row r="4" spans="1:4" ht="18" customHeight="1">
      <c r="A4" s="922" t="s">
        <v>1662</v>
      </c>
      <c r="B4" s="923">
        <v>1315402</v>
      </c>
      <c r="C4" s="924">
        <f>B4/167795</f>
        <v>7.8393396704311806</v>
      </c>
      <c r="D4" s="737"/>
    </row>
    <row r="5" spans="1:4" ht="18" customHeight="1">
      <c r="A5" s="922" t="s">
        <v>1663</v>
      </c>
      <c r="B5" s="923">
        <v>1315402</v>
      </c>
      <c r="C5" s="924">
        <f>B5/171547</f>
        <v>7.6678811054696379</v>
      </c>
      <c r="D5" s="737"/>
    </row>
    <row r="6" spans="1:4" ht="18" customHeight="1">
      <c r="A6" s="922" t="s">
        <v>1664</v>
      </c>
      <c r="B6" s="923">
        <v>1366117</v>
      </c>
      <c r="C6" s="924">
        <f>B6/174905</f>
        <v>7.8106229095794859</v>
      </c>
      <c r="D6" s="737"/>
    </row>
    <row r="7" spans="1:4" ht="18" customHeight="1">
      <c r="A7" s="922" t="s">
        <v>1665</v>
      </c>
      <c r="B7" s="923">
        <v>1445747</v>
      </c>
      <c r="C7" s="924">
        <f>B7/176668</f>
        <v>8.1834118233069937</v>
      </c>
      <c r="D7" s="737"/>
    </row>
    <row r="8" spans="1:4" ht="18" customHeight="1">
      <c r="A8" s="922" t="s">
        <v>1682</v>
      </c>
      <c r="B8" s="923">
        <v>1445747</v>
      </c>
      <c r="C8" s="924">
        <f>B8/178862</f>
        <v>8.0830304927821448</v>
      </c>
      <c r="D8" s="737"/>
    </row>
    <row r="9" spans="1:4" ht="18" customHeight="1">
      <c r="A9" s="922" t="s">
        <v>1683</v>
      </c>
      <c r="B9" s="923">
        <v>1445647</v>
      </c>
      <c r="C9" s="924">
        <f>B9/181250</f>
        <v>7.975983448275862</v>
      </c>
      <c r="D9" s="737"/>
    </row>
    <row r="10" spans="1:4" s="139" customFormat="1" ht="18" customHeight="1">
      <c r="A10" s="922" t="s">
        <v>1684</v>
      </c>
      <c r="B10" s="923">
        <v>1445647</v>
      </c>
      <c r="C10" s="924">
        <f>B10/183393</f>
        <v>7.882781785564335</v>
      </c>
      <c r="D10" s="737"/>
    </row>
    <row r="11" spans="1:4" ht="18" customHeight="1">
      <c r="A11" s="922" t="s">
        <v>1685</v>
      </c>
      <c r="B11" s="923">
        <v>1445647</v>
      </c>
      <c r="C11" s="924">
        <f>B11/185747</f>
        <v>7.7828820923083546</v>
      </c>
      <c r="D11" s="737"/>
    </row>
    <row r="12" spans="1:4" ht="18" customHeight="1">
      <c r="A12" s="922" t="s">
        <v>1686</v>
      </c>
      <c r="B12" s="923">
        <v>1482473</v>
      </c>
      <c r="C12" s="924">
        <f>B12/187277</f>
        <v>7.9159373548273413</v>
      </c>
      <c r="D12" s="737"/>
    </row>
    <row r="13" spans="1:4" ht="18" customHeight="1">
      <c r="A13" s="922" t="s">
        <v>1687</v>
      </c>
      <c r="B13" s="923">
        <v>1484538</v>
      </c>
      <c r="C13" s="924">
        <f>B13/188465</f>
        <v>7.8769957286498817</v>
      </c>
      <c r="D13" s="737"/>
    </row>
    <row r="14" spans="1:4" ht="18" customHeight="1">
      <c r="A14" s="922" t="s">
        <v>1688</v>
      </c>
      <c r="B14" s="923">
        <v>1599538</v>
      </c>
      <c r="C14" s="924">
        <f>B14/190576</f>
        <v>8.3931764755268237</v>
      </c>
      <c r="D14" s="737"/>
    </row>
    <row r="15" spans="1:4" ht="18" customHeight="1">
      <c r="A15" s="922" t="s">
        <v>1689</v>
      </c>
      <c r="B15" s="923">
        <v>1622593</v>
      </c>
      <c r="C15" s="924">
        <f>B15/192262</f>
        <v>8.4394888225442362</v>
      </c>
      <c r="D15" s="737"/>
    </row>
    <row r="16" spans="1:4" ht="18" customHeight="1">
      <c r="A16" s="925" t="s">
        <v>1690</v>
      </c>
      <c r="B16" s="926">
        <v>1622693</v>
      </c>
      <c r="C16" s="927">
        <v>8.3000000000000007</v>
      </c>
      <c r="D16" s="737"/>
    </row>
    <row r="17" spans="1:4" ht="18" customHeight="1">
      <c r="A17" s="925" t="s">
        <v>1691</v>
      </c>
      <c r="B17" s="926">
        <v>1622693</v>
      </c>
      <c r="C17" s="924">
        <f>B17/198176</f>
        <v>8.1881408445018575</v>
      </c>
      <c r="D17" s="737"/>
    </row>
    <row r="18" spans="1:4" ht="18" customHeight="1">
      <c r="A18" s="925" t="s">
        <v>1692</v>
      </c>
      <c r="B18" s="926">
        <v>1622693</v>
      </c>
      <c r="C18" s="924">
        <f>B18/199969</f>
        <v>8.1147227820312153</v>
      </c>
      <c r="D18" s="737"/>
    </row>
    <row r="19" spans="1:4" ht="18" customHeight="1">
      <c r="A19" s="925" t="s">
        <v>1693</v>
      </c>
      <c r="B19" s="926">
        <v>1649922</v>
      </c>
      <c r="C19" s="924">
        <f>B19/203435</f>
        <v>8.1103153341362102</v>
      </c>
      <c r="D19" s="737"/>
    </row>
    <row r="20" spans="1:4" ht="18" customHeight="1">
      <c r="A20" s="925" t="s">
        <v>1414</v>
      </c>
      <c r="B20" s="926">
        <v>1674923</v>
      </c>
      <c r="C20" s="924">
        <v>8.1</v>
      </c>
      <c r="D20" s="737"/>
    </row>
    <row r="21" spans="1:4" ht="18" customHeight="1">
      <c r="A21" s="925" t="s">
        <v>1415</v>
      </c>
      <c r="B21" s="926">
        <v>1710865</v>
      </c>
      <c r="C21" s="927">
        <v>8.17</v>
      </c>
      <c r="D21" s="737"/>
    </row>
    <row r="22" spans="1:4" ht="18" customHeight="1">
      <c r="A22" s="925" t="s">
        <v>1416</v>
      </c>
      <c r="B22" s="926">
        <v>1714265</v>
      </c>
      <c r="C22" s="927">
        <v>8.07</v>
      </c>
      <c r="D22" s="737"/>
    </row>
    <row r="23" spans="1:4" ht="18" customHeight="1">
      <c r="A23" s="925" t="s">
        <v>1417</v>
      </c>
      <c r="B23" s="926">
        <v>1719756</v>
      </c>
      <c r="C23" s="927">
        <v>8.1</v>
      </c>
      <c r="D23" s="737"/>
    </row>
    <row r="24" spans="1:4" ht="18" customHeight="1">
      <c r="A24" s="925" t="s">
        <v>1639</v>
      </c>
      <c r="B24" s="926">
        <v>1722223</v>
      </c>
      <c r="C24" s="927">
        <v>7.97</v>
      </c>
      <c r="D24" s="737"/>
    </row>
    <row r="25" spans="1:4" ht="18" customHeight="1">
      <c r="A25" s="925" t="s">
        <v>1640</v>
      </c>
      <c r="B25" s="926">
        <v>1737051</v>
      </c>
      <c r="C25" s="927">
        <v>8</v>
      </c>
      <c r="D25" s="737"/>
    </row>
    <row r="26" spans="1:4" ht="18" customHeight="1">
      <c r="A26" s="925" t="s">
        <v>1641</v>
      </c>
      <c r="B26" s="926">
        <v>1757051</v>
      </c>
      <c r="C26" s="927">
        <v>7.99</v>
      </c>
      <c r="D26" s="737"/>
    </row>
    <row r="27" spans="1:4" ht="18" customHeight="1">
      <c r="A27" s="925" t="s">
        <v>1669</v>
      </c>
      <c r="B27" s="926">
        <v>1796313</v>
      </c>
      <c r="C27" s="927">
        <v>8.1</v>
      </c>
      <c r="D27" s="737"/>
    </row>
    <row r="28" spans="1:4" ht="18" customHeight="1">
      <c r="A28" s="925" t="s">
        <v>1643</v>
      </c>
      <c r="B28" s="926">
        <v>1838954</v>
      </c>
      <c r="C28" s="927">
        <v>8.0500000000000007</v>
      </c>
    </row>
    <row r="29" spans="1:4" ht="18" customHeight="1">
      <c r="A29" s="925" t="s">
        <v>1644</v>
      </c>
      <c r="B29" s="926">
        <v>1854848</v>
      </c>
      <c r="C29" s="927">
        <v>8.01</v>
      </c>
    </row>
    <row r="30" spans="1:4" ht="18" customHeight="1">
      <c r="A30" s="925" t="s">
        <v>1645</v>
      </c>
      <c r="B30" s="926">
        <v>1866589</v>
      </c>
      <c r="C30" s="927">
        <v>7.95</v>
      </c>
    </row>
    <row r="31" spans="1:4" ht="18" customHeight="1">
      <c r="A31" s="925" t="s">
        <v>1694</v>
      </c>
      <c r="B31" s="926">
        <v>1891551</v>
      </c>
      <c r="C31" s="927">
        <v>7.94</v>
      </c>
    </row>
    <row r="32" spans="1:4" ht="18" customHeight="1">
      <c r="A32" s="925" t="s">
        <v>1695</v>
      </c>
      <c r="B32" s="926">
        <v>1947042</v>
      </c>
      <c r="C32" s="927">
        <v>8.0399999999999991</v>
      </c>
    </row>
    <row r="33" spans="1:3" ht="18" customHeight="1">
      <c r="A33" s="925" t="s">
        <v>1696</v>
      </c>
      <c r="B33" s="926">
        <v>1949542</v>
      </c>
      <c r="C33" s="927">
        <v>7.84</v>
      </c>
    </row>
    <row r="34" spans="1:3" ht="18" customHeight="1">
      <c r="A34" s="928" t="s">
        <v>2608</v>
      </c>
      <c r="B34" s="929">
        <v>1953991</v>
      </c>
      <c r="C34" s="930">
        <v>7.86</v>
      </c>
    </row>
    <row r="35" spans="1:3" ht="18" customHeight="1">
      <c r="C35" s="138" t="s">
        <v>1676</v>
      </c>
    </row>
    <row r="36" spans="1:3" ht="18" customHeight="1">
      <c r="A36" t="s">
        <v>1697</v>
      </c>
    </row>
    <row r="37" spans="1:3" ht="14.25" customHeight="1">
      <c r="A37" s="155" t="s">
        <v>1698</v>
      </c>
    </row>
    <row r="38" spans="1:3" ht="18" customHeight="1"/>
    <row r="39" spans="1:3" ht="18" customHeight="1"/>
    <row r="40" spans="1:3" ht="18" customHeight="1">
      <c r="A40" s="931" t="s">
        <v>1699</v>
      </c>
    </row>
    <row r="41" spans="1:3" ht="18" customHeight="1">
      <c r="A41" s="932" t="s">
        <v>1700</v>
      </c>
      <c r="C41" s="933" t="s">
        <v>1701</v>
      </c>
    </row>
    <row r="42" spans="1:3" ht="18" customHeight="1">
      <c r="A42" s="932" t="s">
        <v>1702</v>
      </c>
      <c r="C42" s="933" t="s">
        <v>1703</v>
      </c>
    </row>
    <row r="43" spans="1:3" ht="18" customHeight="1">
      <c r="A43" s="934" t="s">
        <v>1704</v>
      </c>
      <c r="C43" s="935" t="s">
        <v>1705</v>
      </c>
    </row>
    <row r="44" spans="1:3" ht="18" customHeight="1">
      <c r="A44" s="932" t="s">
        <v>1706</v>
      </c>
      <c r="C44" s="933" t="s">
        <v>1707</v>
      </c>
    </row>
    <row r="45" spans="1:3" ht="18.75" customHeight="1">
      <c r="A45" s="932" t="s">
        <v>1708</v>
      </c>
      <c r="C45" s="933" t="s">
        <v>1709</v>
      </c>
    </row>
    <row r="46" spans="1:3">
      <c r="C46" s="377"/>
    </row>
  </sheetData>
  <phoneticPr fontId="8"/>
  <printOptions horizontalCentered="1"/>
  <pageMargins left="0.98425196850393704" right="0.98425196850393704" top="1.1811023622047245" bottom="1.1811023622047245"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9B218-4285-4FCD-AF7B-C6137A319FEC}">
  <sheetPr>
    <pageSetUpPr fitToPage="1"/>
  </sheetPr>
  <dimension ref="A1:E178"/>
  <sheetViews>
    <sheetView view="pageBreakPreview" zoomScale="90" zoomScaleNormal="100" zoomScaleSheetLayoutView="90" workbookViewId="0">
      <selection activeCell="B169" sqref="B169"/>
    </sheetView>
  </sheetViews>
  <sheetFormatPr defaultRowHeight="13.5"/>
  <cols>
    <col min="1" max="1" width="13.75" style="85" customWidth="1"/>
    <col min="2" max="2" width="80.5" style="85" customWidth="1"/>
    <col min="3" max="3" width="8.75" customWidth="1"/>
  </cols>
  <sheetData>
    <row r="1" spans="1:2" ht="17.25">
      <c r="A1" s="125" t="s">
        <v>175</v>
      </c>
    </row>
    <row r="2" spans="1:2" ht="18" customHeight="1">
      <c r="A2" s="126" t="s">
        <v>86</v>
      </c>
      <c r="B2" s="127" t="s">
        <v>87</v>
      </c>
    </row>
    <row r="3" spans="1:2" ht="18" customHeight="1">
      <c r="A3" s="128"/>
      <c r="B3" s="129" t="s">
        <v>176</v>
      </c>
    </row>
    <row r="4" spans="1:2" ht="18" customHeight="1">
      <c r="A4" s="128"/>
      <c r="B4" s="128" t="s">
        <v>89</v>
      </c>
    </row>
    <row r="5" spans="1:2" ht="18" customHeight="1">
      <c r="A5" s="128"/>
      <c r="B5" s="128" t="s">
        <v>177</v>
      </c>
    </row>
    <row r="6" spans="1:2" ht="18" customHeight="1">
      <c r="A6" s="128"/>
      <c r="B6" s="129" t="s">
        <v>178</v>
      </c>
    </row>
    <row r="7" spans="1:2" ht="18" customHeight="1">
      <c r="A7" s="128"/>
      <c r="B7" s="128" t="s">
        <v>92</v>
      </c>
    </row>
    <row r="8" spans="1:2" ht="18" customHeight="1">
      <c r="A8" s="128"/>
      <c r="B8" s="129" t="s">
        <v>179</v>
      </c>
    </row>
    <row r="9" spans="1:2" ht="18" customHeight="1">
      <c r="A9" s="128"/>
      <c r="B9" s="128" t="s">
        <v>180</v>
      </c>
    </row>
    <row r="10" spans="1:2" ht="18" customHeight="1">
      <c r="A10" s="128"/>
      <c r="B10" s="128" t="s">
        <v>181</v>
      </c>
    </row>
    <row r="11" spans="1:2" ht="18" customHeight="1">
      <c r="A11" s="128"/>
      <c r="B11" s="129" t="s">
        <v>182</v>
      </c>
    </row>
    <row r="12" spans="1:2" ht="18" customHeight="1">
      <c r="A12" s="128"/>
      <c r="B12" s="128" t="s">
        <v>183</v>
      </c>
    </row>
    <row r="13" spans="1:2" ht="18" customHeight="1">
      <c r="A13" s="128"/>
      <c r="B13" s="128" t="s">
        <v>184</v>
      </c>
    </row>
    <row r="14" spans="1:2" ht="18" customHeight="1">
      <c r="A14" s="128"/>
      <c r="B14" s="129" t="s">
        <v>182</v>
      </c>
    </row>
    <row r="15" spans="1:2" ht="18" customHeight="1">
      <c r="A15" s="128"/>
      <c r="B15" s="128" t="s">
        <v>185</v>
      </c>
    </row>
    <row r="16" spans="1:2" ht="18" customHeight="1">
      <c r="A16" s="128"/>
      <c r="B16" s="128" t="s">
        <v>186</v>
      </c>
    </row>
    <row r="17" spans="1:2" ht="18" customHeight="1">
      <c r="A17" s="128"/>
      <c r="B17" s="129" t="s">
        <v>182</v>
      </c>
    </row>
    <row r="18" spans="1:2" ht="18" customHeight="1">
      <c r="A18" s="128"/>
      <c r="B18" s="128" t="s">
        <v>187</v>
      </c>
    </row>
    <row r="19" spans="1:2" ht="18" customHeight="1">
      <c r="A19" s="128"/>
      <c r="B19" s="128" t="s">
        <v>188</v>
      </c>
    </row>
    <row r="20" spans="1:2" ht="18" customHeight="1">
      <c r="A20" s="128"/>
      <c r="B20" s="129" t="s">
        <v>182</v>
      </c>
    </row>
    <row r="21" spans="1:2" ht="18" customHeight="1">
      <c r="A21" s="128"/>
      <c r="B21" s="128" t="s">
        <v>189</v>
      </c>
    </row>
    <row r="22" spans="1:2" ht="18" customHeight="1">
      <c r="A22" s="128"/>
      <c r="B22" s="128" t="s">
        <v>190</v>
      </c>
    </row>
    <row r="23" spans="1:2" ht="18" customHeight="1">
      <c r="A23" s="128"/>
      <c r="B23" s="129" t="s">
        <v>182</v>
      </c>
    </row>
    <row r="24" spans="1:2" ht="18" customHeight="1">
      <c r="A24" s="128"/>
      <c r="B24" s="128" t="s">
        <v>191</v>
      </c>
    </row>
    <row r="25" spans="1:2" ht="18" customHeight="1">
      <c r="A25" s="128"/>
      <c r="B25" s="128" t="s">
        <v>192</v>
      </c>
    </row>
    <row r="26" spans="1:2" ht="18" customHeight="1">
      <c r="A26" s="128"/>
      <c r="B26" s="129" t="s">
        <v>193</v>
      </c>
    </row>
    <row r="27" spans="1:2" ht="18" customHeight="1">
      <c r="A27" s="128"/>
      <c r="B27" s="128" t="s">
        <v>194</v>
      </c>
    </row>
    <row r="28" spans="1:2" ht="18" customHeight="1">
      <c r="A28" s="128"/>
      <c r="B28" s="128" t="s">
        <v>195</v>
      </c>
    </row>
    <row r="29" spans="1:2" ht="18" customHeight="1">
      <c r="A29" s="128"/>
      <c r="B29" s="129" t="s">
        <v>196</v>
      </c>
    </row>
    <row r="30" spans="1:2" ht="18" customHeight="1">
      <c r="A30" s="128"/>
      <c r="B30" s="128" t="s">
        <v>197</v>
      </c>
    </row>
    <row r="31" spans="1:2" ht="18" customHeight="1">
      <c r="A31" s="128"/>
      <c r="B31" s="128" t="s">
        <v>198</v>
      </c>
    </row>
    <row r="32" spans="1:2" ht="18" customHeight="1">
      <c r="A32" s="128"/>
      <c r="B32" s="129" t="s">
        <v>199</v>
      </c>
    </row>
    <row r="33" spans="1:2" ht="18" customHeight="1">
      <c r="A33" s="128"/>
      <c r="B33" s="128" t="s">
        <v>105</v>
      </c>
    </row>
    <row r="34" spans="1:2" ht="18" customHeight="1">
      <c r="A34" s="128"/>
      <c r="B34" s="128" t="s">
        <v>200</v>
      </c>
    </row>
    <row r="35" spans="1:2" ht="18" customHeight="1">
      <c r="A35" s="128"/>
      <c r="B35" s="128" t="s">
        <v>201</v>
      </c>
    </row>
    <row r="36" spans="1:2" ht="18" customHeight="1">
      <c r="A36" s="128"/>
      <c r="B36" s="129" t="s">
        <v>202</v>
      </c>
    </row>
    <row r="37" spans="1:2" ht="18" customHeight="1">
      <c r="A37" s="128"/>
      <c r="B37" s="128" t="s">
        <v>107</v>
      </c>
    </row>
    <row r="38" spans="1:2" ht="18" customHeight="1">
      <c r="A38" s="128"/>
      <c r="B38" s="128" t="s">
        <v>203</v>
      </c>
    </row>
    <row r="39" spans="1:2" ht="18" customHeight="1">
      <c r="A39" s="130"/>
      <c r="B39" s="130" t="s">
        <v>204</v>
      </c>
    </row>
    <row r="40" spans="1:2" ht="18" customHeight="1">
      <c r="A40" s="126" t="s">
        <v>108</v>
      </c>
      <c r="B40" s="127" t="s">
        <v>205</v>
      </c>
    </row>
    <row r="41" spans="1:2" ht="18" customHeight="1">
      <c r="A41" s="128"/>
      <c r="B41" s="129" t="s">
        <v>206</v>
      </c>
    </row>
    <row r="42" spans="1:2" ht="18" customHeight="1">
      <c r="A42" s="128"/>
      <c r="B42" s="128" t="s">
        <v>207</v>
      </c>
    </row>
    <row r="43" spans="1:2" ht="18" customHeight="1">
      <c r="A43" s="130"/>
      <c r="B43" s="130" t="s">
        <v>208</v>
      </c>
    </row>
    <row r="44" spans="1:2" ht="18" customHeight="1">
      <c r="A44" s="126" t="s">
        <v>108</v>
      </c>
      <c r="B44" s="127" t="s">
        <v>209</v>
      </c>
    </row>
    <row r="45" spans="1:2" ht="18" customHeight="1">
      <c r="A45" s="128"/>
      <c r="B45" s="128" t="s">
        <v>210</v>
      </c>
    </row>
    <row r="46" spans="1:2" ht="18" customHeight="1">
      <c r="A46" s="128"/>
      <c r="B46" s="129" t="s">
        <v>211</v>
      </c>
    </row>
    <row r="47" spans="1:2" ht="18" customHeight="1">
      <c r="A47" s="128"/>
      <c r="B47" s="128" t="s">
        <v>212</v>
      </c>
    </row>
    <row r="48" spans="1:2" ht="18" customHeight="1">
      <c r="A48" s="128"/>
      <c r="B48" s="129" t="s">
        <v>213</v>
      </c>
    </row>
    <row r="49" spans="1:2" ht="18" customHeight="1">
      <c r="A49" s="1701"/>
      <c r="B49" s="128" t="s">
        <v>117</v>
      </c>
    </row>
    <row r="50" spans="1:2" ht="18" customHeight="1">
      <c r="A50" s="128"/>
      <c r="B50" s="128" t="s">
        <v>214</v>
      </c>
    </row>
    <row r="51" spans="1:2" ht="18" customHeight="1">
      <c r="A51" s="128"/>
      <c r="B51" s="128" t="s">
        <v>215</v>
      </c>
    </row>
    <row r="52" spans="1:2" ht="18" customHeight="1">
      <c r="A52" s="128"/>
      <c r="B52" s="129" t="s">
        <v>216</v>
      </c>
    </row>
    <row r="53" spans="1:2" ht="18" customHeight="1">
      <c r="A53" s="128"/>
      <c r="B53" s="128" t="s">
        <v>119</v>
      </c>
    </row>
    <row r="54" spans="1:2" ht="18" customHeight="1">
      <c r="A54" s="128"/>
      <c r="B54" s="128" t="s">
        <v>217</v>
      </c>
    </row>
    <row r="55" spans="1:2" ht="18" customHeight="1">
      <c r="A55" s="128"/>
      <c r="B55" s="128" t="s">
        <v>218</v>
      </c>
    </row>
    <row r="56" spans="1:2" ht="18" customHeight="1">
      <c r="A56" s="128"/>
      <c r="B56" s="129" t="s">
        <v>219</v>
      </c>
    </row>
    <row r="57" spans="1:2" ht="18" customHeight="1">
      <c r="A57" s="1701"/>
      <c r="B57" s="128" t="s">
        <v>121</v>
      </c>
    </row>
    <row r="58" spans="1:2" ht="18" customHeight="1">
      <c r="A58" s="128"/>
      <c r="B58" s="128" t="s">
        <v>220</v>
      </c>
    </row>
    <row r="59" spans="1:2" ht="18" customHeight="1">
      <c r="A59" s="128"/>
      <c r="B59" s="2192" t="s">
        <v>221</v>
      </c>
    </row>
    <row r="60" spans="1:2" ht="18" customHeight="1">
      <c r="A60" s="128"/>
      <c r="B60" s="2192"/>
    </row>
    <row r="61" spans="1:2" ht="18" customHeight="1">
      <c r="A61" s="128"/>
      <c r="B61" s="2192"/>
    </row>
    <row r="62" spans="1:2" ht="18" customHeight="1">
      <c r="A62" s="128"/>
      <c r="B62" s="2192"/>
    </row>
    <row r="63" spans="1:2" ht="18" customHeight="1">
      <c r="A63" s="128"/>
      <c r="B63" s="129" t="s">
        <v>219</v>
      </c>
    </row>
    <row r="64" spans="1:2" ht="18" customHeight="1">
      <c r="A64" s="128"/>
      <c r="B64" s="128" t="s">
        <v>222</v>
      </c>
    </row>
    <row r="65" spans="1:2" ht="18" customHeight="1">
      <c r="A65" s="128"/>
      <c r="B65" s="128" t="s">
        <v>223</v>
      </c>
    </row>
    <row r="66" spans="1:2" ht="18" customHeight="1">
      <c r="A66" s="128"/>
      <c r="B66" s="129" t="s">
        <v>224</v>
      </c>
    </row>
    <row r="67" spans="1:2" ht="18" customHeight="1">
      <c r="A67" s="128"/>
      <c r="B67" s="128" t="s">
        <v>126</v>
      </c>
    </row>
    <row r="68" spans="1:2" ht="18" customHeight="1">
      <c r="A68" s="128"/>
      <c r="B68" s="129" t="s">
        <v>225</v>
      </c>
    </row>
    <row r="69" spans="1:2" ht="18" customHeight="1">
      <c r="A69" s="128"/>
      <c r="B69" s="128" t="s">
        <v>127</v>
      </c>
    </row>
    <row r="70" spans="1:2" ht="18" customHeight="1">
      <c r="A70" s="128"/>
      <c r="B70" s="129" t="s">
        <v>226</v>
      </c>
    </row>
    <row r="71" spans="1:2" ht="18" customHeight="1">
      <c r="A71" s="1701"/>
      <c r="B71" s="128" t="s">
        <v>227</v>
      </c>
    </row>
    <row r="72" spans="1:2" ht="18" customHeight="1">
      <c r="A72" s="128"/>
      <c r="B72" s="128" t="s">
        <v>228</v>
      </c>
    </row>
    <row r="73" spans="1:2" ht="18" customHeight="1">
      <c r="A73" s="128"/>
      <c r="B73" s="129" t="s">
        <v>229</v>
      </c>
    </row>
    <row r="74" spans="1:2" ht="18" customHeight="1">
      <c r="A74" s="128"/>
      <c r="B74" s="128" t="s">
        <v>230</v>
      </c>
    </row>
    <row r="75" spans="1:2" ht="18" customHeight="1">
      <c r="A75" s="128"/>
      <c r="B75" s="128" t="s">
        <v>231</v>
      </c>
    </row>
    <row r="76" spans="1:2" ht="18" customHeight="1">
      <c r="A76" s="128"/>
      <c r="B76" s="129" t="s">
        <v>232</v>
      </c>
    </row>
    <row r="77" spans="1:2" ht="18" customHeight="1">
      <c r="A77" s="128"/>
      <c r="B77" s="128" t="s">
        <v>233</v>
      </c>
    </row>
    <row r="78" spans="1:2" ht="18" customHeight="1">
      <c r="A78" s="128"/>
      <c r="B78" s="128" t="s">
        <v>234</v>
      </c>
    </row>
    <row r="79" spans="1:2" ht="18" customHeight="1">
      <c r="A79" s="130"/>
      <c r="B79" s="130" t="s">
        <v>232</v>
      </c>
    </row>
    <row r="80" spans="1:2" ht="18" customHeight="1">
      <c r="A80" s="126" t="s">
        <v>235</v>
      </c>
      <c r="B80" s="127" t="s">
        <v>236</v>
      </c>
    </row>
    <row r="81" spans="1:2" ht="18" customHeight="1">
      <c r="A81" s="128"/>
      <c r="B81" s="128" t="s">
        <v>237</v>
      </c>
    </row>
    <row r="82" spans="1:2" ht="18" customHeight="1">
      <c r="A82" s="128"/>
      <c r="B82" s="128" t="s">
        <v>238</v>
      </c>
    </row>
    <row r="83" spans="1:2" ht="18" customHeight="1">
      <c r="A83" s="128" t="s">
        <v>239</v>
      </c>
      <c r="B83" s="128" t="s">
        <v>240</v>
      </c>
    </row>
    <row r="84" spans="1:2" ht="18" customHeight="1">
      <c r="A84" s="128"/>
      <c r="B84" s="129" t="s">
        <v>241</v>
      </c>
    </row>
    <row r="85" spans="1:2" ht="18" customHeight="1">
      <c r="A85" s="128"/>
      <c r="B85" s="128" t="s">
        <v>242</v>
      </c>
    </row>
    <row r="86" spans="1:2" ht="18" customHeight="1">
      <c r="A86" s="128"/>
      <c r="B86" s="128" t="s">
        <v>243</v>
      </c>
    </row>
    <row r="87" spans="1:2" ht="18" customHeight="1">
      <c r="A87" s="128"/>
      <c r="B87" s="128" t="s">
        <v>244</v>
      </c>
    </row>
    <row r="88" spans="1:2" ht="18" customHeight="1">
      <c r="A88" s="130"/>
      <c r="B88" s="130" t="s">
        <v>245</v>
      </c>
    </row>
    <row r="89" spans="1:2" ht="18" customHeight="1">
      <c r="A89" s="126" t="s">
        <v>235</v>
      </c>
      <c r="B89" s="127" t="s">
        <v>246</v>
      </c>
    </row>
    <row r="90" spans="1:2" ht="18" customHeight="1">
      <c r="A90" s="128"/>
      <c r="B90" s="128" t="s">
        <v>247</v>
      </c>
    </row>
    <row r="91" spans="1:2" ht="18" customHeight="1">
      <c r="A91" s="128"/>
      <c r="B91" s="128" t="s">
        <v>248</v>
      </c>
    </row>
    <row r="92" spans="1:2" ht="18" customHeight="1">
      <c r="A92" s="128"/>
      <c r="B92" s="129" t="s">
        <v>249</v>
      </c>
    </row>
    <row r="93" spans="1:2" ht="18" customHeight="1">
      <c r="A93" s="1701"/>
      <c r="B93" s="128" t="s">
        <v>250</v>
      </c>
    </row>
    <row r="94" spans="1:2" ht="18" customHeight="1">
      <c r="A94" s="128"/>
      <c r="B94" s="128" t="s">
        <v>251</v>
      </c>
    </row>
    <row r="95" spans="1:2" ht="18" customHeight="1">
      <c r="A95" s="130"/>
      <c r="B95" s="130" t="s">
        <v>252</v>
      </c>
    </row>
    <row r="96" spans="1:2" ht="18" customHeight="1">
      <c r="A96" s="126" t="s">
        <v>137</v>
      </c>
      <c r="B96" s="128" t="s">
        <v>253</v>
      </c>
    </row>
    <row r="97" spans="1:2" ht="18" customHeight="1">
      <c r="A97" s="128"/>
      <c r="B97" s="128" t="s">
        <v>254</v>
      </c>
    </row>
    <row r="98" spans="1:2" ht="18" customHeight="1">
      <c r="A98" s="128"/>
      <c r="B98" s="128" t="s">
        <v>255</v>
      </c>
    </row>
    <row r="99" spans="1:2" ht="18" customHeight="1">
      <c r="A99" s="128"/>
      <c r="B99" s="129" t="s">
        <v>256</v>
      </c>
    </row>
    <row r="100" spans="1:2" ht="18" customHeight="1">
      <c r="A100" s="1701"/>
      <c r="B100" s="128" t="s">
        <v>257</v>
      </c>
    </row>
    <row r="101" spans="1:2" ht="18" customHeight="1">
      <c r="A101" s="128"/>
      <c r="B101" s="128" t="s">
        <v>258</v>
      </c>
    </row>
    <row r="102" spans="1:2" ht="18" customHeight="1">
      <c r="A102" s="128"/>
      <c r="B102" s="128" t="s">
        <v>259</v>
      </c>
    </row>
    <row r="103" spans="1:2" ht="18" customHeight="1">
      <c r="A103" s="128"/>
      <c r="B103" s="128" t="s">
        <v>260</v>
      </c>
    </row>
    <row r="104" spans="1:2" ht="18" customHeight="1">
      <c r="A104" s="128"/>
      <c r="B104" s="129" t="s">
        <v>261</v>
      </c>
    </row>
    <row r="105" spans="1:2" ht="18" customHeight="1">
      <c r="A105" s="128"/>
      <c r="B105" s="128" t="s">
        <v>144</v>
      </c>
    </row>
    <row r="106" spans="1:2" ht="18" customHeight="1">
      <c r="A106" s="128"/>
      <c r="B106" s="129" t="s">
        <v>262</v>
      </c>
    </row>
    <row r="107" spans="1:2" ht="18" customHeight="1">
      <c r="A107" s="128"/>
      <c r="B107" s="128" t="s">
        <v>145</v>
      </c>
    </row>
    <row r="108" spans="1:2" ht="18" customHeight="1">
      <c r="A108" s="128"/>
      <c r="B108" s="129" t="s">
        <v>262</v>
      </c>
    </row>
    <row r="109" spans="1:2" ht="18" customHeight="1">
      <c r="A109" s="1701"/>
      <c r="B109" s="128" t="s">
        <v>263</v>
      </c>
    </row>
    <row r="110" spans="1:2" ht="18" customHeight="1">
      <c r="A110" s="128"/>
      <c r="B110" s="128" t="s">
        <v>264</v>
      </c>
    </row>
    <row r="111" spans="1:2" ht="18" customHeight="1">
      <c r="A111" s="128"/>
      <c r="B111" s="129" t="s">
        <v>265</v>
      </c>
    </row>
    <row r="112" spans="1:2" ht="18" customHeight="1">
      <c r="A112" s="1701"/>
      <c r="B112" s="128" t="s">
        <v>266</v>
      </c>
    </row>
    <row r="113" spans="1:2" ht="18" customHeight="1">
      <c r="A113" s="128"/>
      <c r="B113" s="128" t="s">
        <v>267</v>
      </c>
    </row>
    <row r="114" spans="1:2" s="85" customFormat="1" ht="18" customHeight="1">
      <c r="A114" s="128"/>
      <c r="B114" s="129" t="s">
        <v>252</v>
      </c>
    </row>
    <row r="115" spans="1:2" ht="18" customHeight="1">
      <c r="A115" s="1701"/>
      <c r="B115" s="128" t="s">
        <v>268</v>
      </c>
    </row>
    <row r="116" spans="1:2" ht="18" customHeight="1">
      <c r="A116" s="128"/>
      <c r="B116" s="128" t="s">
        <v>269</v>
      </c>
    </row>
    <row r="117" spans="1:2" ht="18" customHeight="1">
      <c r="A117" s="128"/>
      <c r="B117" s="129" t="s">
        <v>252</v>
      </c>
    </row>
    <row r="118" spans="1:2" ht="18" customHeight="1">
      <c r="A118" s="1701"/>
      <c r="B118" s="128" t="s">
        <v>270</v>
      </c>
    </row>
    <row r="119" spans="1:2" ht="18" customHeight="1">
      <c r="A119" s="128"/>
      <c r="B119" s="128" t="s">
        <v>271</v>
      </c>
    </row>
    <row r="120" spans="1:2" ht="18" customHeight="1">
      <c r="A120" s="128"/>
      <c r="B120" s="128" t="s">
        <v>272</v>
      </c>
    </row>
    <row r="121" spans="1:2" ht="18" customHeight="1">
      <c r="A121" s="128"/>
      <c r="B121" s="128" t="s">
        <v>273</v>
      </c>
    </row>
    <row r="122" spans="1:2" ht="18" customHeight="1">
      <c r="A122" s="130"/>
      <c r="B122" s="130" t="s">
        <v>274</v>
      </c>
    </row>
    <row r="123" spans="1:2" ht="18" customHeight="1">
      <c r="A123" s="2193" t="s">
        <v>275</v>
      </c>
      <c r="B123" s="127" t="s">
        <v>276</v>
      </c>
    </row>
    <row r="124" spans="1:2" ht="18" customHeight="1">
      <c r="A124" s="2194"/>
      <c r="B124" s="128" t="s">
        <v>277</v>
      </c>
    </row>
    <row r="125" spans="1:2" ht="18" customHeight="1">
      <c r="A125" s="128"/>
      <c r="B125" s="129" t="s">
        <v>278</v>
      </c>
    </row>
    <row r="126" spans="1:2" ht="18" customHeight="1">
      <c r="A126" s="128"/>
      <c r="B126" s="128" t="s">
        <v>279</v>
      </c>
    </row>
    <row r="127" spans="1:2" ht="18" customHeight="1">
      <c r="A127" s="128"/>
      <c r="B127" s="128" t="s">
        <v>280</v>
      </c>
    </row>
    <row r="128" spans="1:2" s="85" customFormat="1" ht="18" customHeight="1">
      <c r="A128" s="128"/>
      <c r="B128" s="129" t="s">
        <v>252</v>
      </c>
    </row>
    <row r="129" spans="1:2" ht="18" customHeight="1">
      <c r="A129" s="1701"/>
      <c r="B129" s="128" t="s">
        <v>281</v>
      </c>
    </row>
    <row r="130" spans="1:2" ht="18" customHeight="1">
      <c r="A130" s="128"/>
      <c r="B130" s="128" t="s">
        <v>282</v>
      </c>
    </row>
    <row r="131" spans="1:2" ht="18" customHeight="1">
      <c r="A131" s="128"/>
      <c r="B131" s="128" t="s">
        <v>283</v>
      </c>
    </row>
    <row r="132" spans="1:2" ht="18" customHeight="1">
      <c r="A132" s="128"/>
      <c r="B132" s="128" t="s">
        <v>284</v>
      </c>
    </row>
    <row r="133" spans="1:2" ht="18" customHeight="1">
      <c r="A133" s="130"/>
      <c r="B133" s="130" t="s">
        <v>285</v>
      </c>
    </row>
    <row r="134" spans="1:2" ht="18" customHeight="1">
      <c r="A134" s="2193" t="s">
        <v>275</v>
      </c>
      <c r="B134" s="127" t="s">
        <v>286</v>
      </c>
    </row>
    <row r="135" spans="1:2" ht="18" customHeight="1">
      <c r="A135" s="2194"/>
      <c r="B135" s="128" t="s">
        <v>287</v>
      </c>
    </row>
    <row r="136" spans="1:2" ht="18" customHeight="1">
      <c r="A136" s="128"/>
      <c r="B136" s="129" t="s">
        <v>288</v>
      </c>
    </row>
    <row r="137" spans="1:2" ht="18" customHeight="1">
      <c r="A137" s="128"/>
      <c r="B137" s="128" t="s">
        <v>289</v>
      </c>
    </row>
    <row r="138" spans="1:2" ht="18" customHeight="1">
      <c r="A138" s="1701"/>
      <c r="B138" s="128" t="s">
        <v>290</v>
      </c>
    </row>
    <row r="139" spans="1:2" ht="18" customHeight="1">
      <c r="A139" s="128"/>
      <c r="B139" s="129" t="s">
        <v>291</v>
      </c>
    </row>
    <row r="140" spans="1:2" ht="18" customHeight="1">
      <c r="A140" s="1701"/>
      <c r="B140" s="128" t="s">
        <v>292</v>
      </c>
    </row>
    <row r="141" spans="1:2" ht="18" customHeight="1">
      <c r="A141" s="128"/>
      <c r="B141" s="128" t="s">
        <v>293</v>
      </c>
    </row>
    <row r="142" spans="1:2" ht="18" customHeight="1">
      <c r="A142" s="128"/>
      <c r="B142" s="129" t="s">
        <v>252</v>
      </c>
    </row>
    <row r="143" spans="1:2" ht="18" customHeight="1">
      <c r="A143" s="128"/>
      <c r="B143" s="128" t="s">
        <v>294</v>
      </c>
    </row>
    <row r="144" spans="1:2" ht="18" customHeight="1">
      <c r="A144" s="128"/>
      <c r="B144" s="128" t="s">
        <v>295</v>
      </c>
    </row>
    <row r="145" spans="1:5" ht="18" customHeight="1">
      <c r="A145" s="128"/>
      <c r="B145" s="129" t="s">
        <v>252</v>
      </c>
    </row>
    <row r="146" spans="1:5" ht="18" customHeight="1">
      <c r="A146" s="128"/>
      <c r="B146" s="128" t="s">
        <v>296</v>
      </c>
    </row>
    <row r="147" spans="1:5" ht="18" customHeight="1">
      <c r="A147" s="128"/>
      <c r="B147" s="128" t="s">
        <v>297</v>
      </c>
    </row>
    <row r="148" spans="1:5" ht="18" customHeight="1">
      <c r="A148" s="128"/>
      <c r="B148" s="129" t="s">
        <v>298</v>
      </c>
    </row>
    <row r="149" spans="1:5" ht="18" customHeight="1">
      <c r="A149" s="128"/>
      <c r="B149" s="128" t="s">
        <v>299</v>
      </c>
    </row>
    <row r="150" spans="1:5" ht="18" customHeight="1">
      <c r="A150" s="128"/>
      <c r="B150" s="128" t="s">
        <v>300</v>
      </c>
    </row>
    <row r="151" spans="1:5" ht="18" customHeight="1">
      <c r="A151" s="128"/>
      <c r="B151" s="128" t="s">
        <v>252</v>
      </c>
    </row>
    <row r="152" spans="1:5" ht="18" customHeight="1">
      <c r="A152" s="2195"/>
      <c r="B152" s="131" t="s">
        <v>301</v>
      </c>
    </row>
    <row r="153" spans="1:5" ht="18" customHeight="1">
      <c r="A153" s="2194"/>
      <c r="B153" s="128" t="s">
        <v>302</v>
      </c>
    </row>
    <row r="154" spans="1:5" ht="18" customHeight="1">
      <c r="A154" s="128"/>
      <c r="B154" s="128" t="s">
        <v>303</v>
      </c>
    </row>
    <row r="155" spans="1:5" ht="18" customHeight="1">
      <c r="A155" s="128"/>
      <c r="B155" s="128" t="s">
        <v>304</v>
      </c>
    </row>
    <row r="156" spans="1:5" ht="18" customHeight="1">
      <c r="A156" s="128"/>
      <c r="B156" s="129" t="s">
        <v>224</v>
      </c>
    </row>
    <row r="157" spans="1:5" ht="18" customHeight="1">
      <c r="A157" s="1701"/>
      <c r="B157" s="128" t="s">
        <v>305</v>
      </c>
      <c r="C157" s="132"/>
      <c r="D157" s="133"/>
      <c r="E157" s="133"/>
    </row>
    <row r="158" spans="1:5" ht="18" customHeight="1">
      <c r="A158" s="1701"/>
      <c r="B158" s="128" t="s">
        <v>306</v>
      </c>
      <c r="C158" s="132"/>
      <c r="D158" s="133"/>
      <c r="E158" s="133"/>
    </row>
    <row r="159" spans="1:5" ht="18" customHeight="1">
      <c r="A159" s="1701"/>
      <c r="B159" s="128" t="s">
        <v>307</v>
      </c>
      <c r="C159" s="132"/>
      <c r="D159" s="133"/>
      <c r="E159" s="133"/>
    </row>
    <row r="160" spans="1:5" ht="18" customHeight="1">
      <c r="A160" s="134"/>
      <c r="B160" s="130" t="s">
        <v>308</v>
      </c>
      <c r="C160" s="132"/>
      <c r="D160" s="133"/>
      <c r="E160" s="133"/>
    </row>
    <row r="161" spans="1:2" ht="18" customHeight="1">
      <c r="A161" s="126" t="s">
        <v>309</v>
      </c>
      <c r="B161" s="127" t="s">
        <v>310</v>
      </c>
    </row>
    <row r="162" spans="1:2" ht="18" customHeight="1">
      <c r="A162" s="128"/>
      <c r="B162" s="128" t="s">
        <v>311</v>
      </c>
    </row>
    <row r="163" spans="1:2" ht="18" customHeight="1">
      <c r="A163" s="128"/>
      <c r="B163" s="129" t="s">
        <v>312</v>
      </c>
    </row>
    <row r="164" spans="1:2" ht="18" customHeight="1">
      <c r="A164" s="128"/>
      <c r="B164" s="128" t="s">
        <v>313</v>
      </c>
    </row>
    <row r="165" spans="1:2" ht="18" customHeight="1">
      <c r="A165" s="128"/>
      <c r="B165" s="128" t="s">
        <v>314</v>
      </c>
    </row>
    <row r="166" spans="1:2" ht="18" customHeight="1">
      <c r="A166" s="128"/>
      <c r="B166" s="129" t="s">
        <v>315</v>
      </c>
    </row>
    <row r="167" spans="1:2" ht="18" customHeight="1">
      <c r="A167" s="128"/>
      <c r="B167" s="128" t="s">
        <v>316</v>
      </c>
    </row>
    <row r="168" spans="1:2" ht="18" customHeight="1">
      <c r="A168" s="128"/>
      <c r="B168" s="128" t="s">
        <v>317</v>
      </c>
    </row>
    <row r="169" spans="1:2" ht="18" customHeight="1">
      <c r="A169" s="128"/>
      <c r="B169" s="129" t="s">
        <v>318</v>
      </c>
    </row>
    <row r="170" spans="1:2" ht="18" customHeight="1">
      <c r="A170" s="135"/>
      <c r="B170" s="128" t="s">
        <v>319</v>
      </c>
    </row>
    <row r="171" spans="1:2" ht="18" customHeight="1">
      <c r="A171" s="128"/>
      <c r="B171" s="128" t="s">
        <v>320</v>
      </c>
    </row>
    <row r="172" spans="1:2" ht="18" customHeight="1">
      <c r="A172" s="128"/>
      <c r="B172" s="129" t="s">
        <v>321</v>
      </c>
    </row>
    <row r="173" spans="1:2" ht="18" customHeight="1">
      <c r="A173" s="128"/>
      <c r="B173" s="128" t="s">
        <v>322</v>
      </c>
    </row>
    <row r="174" spans="1:2" ht="18" customHeight="1">
      <c r="A174" s="128"/>
      <c r="B174" s="128" t="s">
        <v>323</v>
      </c>
    </row>
    <row r="175" spans="1:2" ht="18" customHeight="1">
      <c r="A175" s="130"/>
      <c r="B175" s="130" t="s">
        <v>324</v>
      </c>
    </row>
    <row r="177" spans="1:2">
      <c r="A177" s="15"/>
      <c r="B177" s="15"/>
    </row>
    <row r="178" spans="1:2">
      <c r="A178" s="15"/>
      <c r="B178" s="15"/>
    </row>
  </sheetData>
  <mergeCells count="4">
    <mergeCell ref="B59:B62"/>
    <mergeCell ref="A123:A124"/>
    <mergeCell ref="A134:A135"/>
    <mergeCell ref="A152:A153"/>
  </mergeCells>
  <phoneticPr fontId="8"/>
  <pageMargins left="0.62992125984251968" right="0.39370078740157483" top="0.74803149606299213" bottom="0.59055118110236227" header="0.51181102362204722" footer="0.51181102362204722"/>
  <pageSetup paperSize="9" fitToHeight="0" orientation="portrait" r:id="rId1"/>
  <headerFooter alignWithMargins="0"/>
  <rowBreaks count="3" manualBreakCount="3">
    <brk id="43" max="1" man="1"/>
    <brk id="88" max="1" man="1"/>
    <brk id="133" max="1"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1523-9E7A-456F-A4DF-0AC902635F33}">
  <sheetPr>
    <pageSetUpPr fitToPage="1"/>
  </sheetPr>
  <dimension ref="A1:V70"/>
  <sheetViews>
    <sheetView view="pageBreakPreview" zoomScaleNormal="100" zoomScaleSheetLayoutView="100" workbookViewId="0">
      <selection activeCell="H13" sqref="H13"/>
    </sheetView>
  </sheetViews>
  <sheetFormatPr defaultRowHeight="13.5"/>
  <cols>
    <col min="1" max="1" width="11.75" style="311" customWidth="1"/>
    <col min="2" max="2" width="10.625" style="311" customWidth="1"/>
    <col min="3" max="3" width="8.75" style="311" customWidth="1"/>
    <col min="4" max="5" width="9.125" style="311" bestFit="1" customWidth="1"/>
    <col min="6" max="6" width="7.25" style="311" bestFit="1" customWidth="1"/>
    <col min="7" max="8" width="9.125" style="311" bestFit="1" customWidth="1"/>
    <col min="9" max="9" width="7.25" style="311" bestFit="1" customWidth="1"/>
    <col min="10" max="11" width="9.125" style="311" bestFit="1" customWidth="1"/>
    <col min="12" max="12" width="7.25" style="311" bestFit="1" customWidth="1"/>
    <col min="13" max="18" width="9.125" style="311" bestFit="1" customWidth="1"/>
    <col min="19" max="16384" width="9" style="311"/>
  </cols>
  <sheetData>
    <row r="1" spans="1:11" ht="18.75">
      <c r="A1" s="263" t="s">
        <v>1710</v>
      </c>
    </row>
    <row r="2" spans="1:11" ht="18" customHeight="1">
      <c r="A2" s="936"/>
      <c r="B2" s="936"/>
      <c r="C2" s="936"/>
      <c r="D2" s="936"/>
      <c r="E2" s="937"/>
      <c r="F2" s="936"/>
      <c r="G2" s="936"/>
      <c r="H2" s="937"/>
      <c r="I2" s="936"/>
      <c r="J2" s="936"/>
      <c r="K2" s="938" t="s">
        <v>1711</v>
      </c>
    </row>
    <row r="3" spans="1:11" ht="18" customHeight="1">
      <c r="A3" s="939" t="s">
        <v>1712</v>
      </c>
      <c r="B3" s="2380" t="s">
        <v>1713</v>
      </c>
      <c r="C3" s="940" t="s">
        <v>1714</v>
      </c>
      <c r="D3" s="940"/>
      <c r="E3" s="941"/>
      <c r="F3" s="940" t="s">
        <v>1715</v>
      </c>
      <c r="G3" s="940"/>
      <c r="H3" s="941"/>
      <c r="I3" s="940" t="s">
        <v>1716</v>
      </c>
      <c r="J3" s="940"/>
      <c r="K3" s="941"/>
    </row>
    <row r="4" spans="1:11" ht="41.45" customHeight="1">
      <c r="A4" s="942" t="s">
        <v>1717</v>
      </c>
      <c r="B4" s="2381"/>
      <c r="C4" s="943" t="s">
        <v>1718</v>
      </c>
      <c r="D4" s="943" t="s">
        <v>1719</v>
      </c>
      <c r="E4" s="944" t="s">
        <v>1720</v>
      </c>
      <c r="F4" s="943" t="s">
        <v>1718</v>
      </c>
      <c r="G4" s="943" t="s">
        <v>1721</v>
      </c>
      <c r="H4" s="944" t="s">
        <v>1722</v>
      </c>
      <c r="I4" s="943" t="s">
        <v>1718</v>
      </c>
      <c r="J4" s="943" t="s">
        <v>1721</v>
      </c>
      <c r="K4" s="944" t="s">
        <v>1723</v>
      </c>
    </row>
    <row r="5" spans="1:11">
      <c r="A5" s="945" t="s">
        <v>1663</v>
      </c>
      <c r="B5" s="946">
        <v>174905</v>
      </c>
      <c r="C5" s="1723">
        <f t="shared" ref="C5:C18" si="0">SUM(F5,I5,B38)</f>
        <v>126</v>
      </c>
      <c r="D5" s="947">
        <v>208725</v>
      </c>
      <c r="E5" s="947">
        <v>133442</v>
      </c>
      <c r="F5" s="1723">
        <v>4</v>
      </c>
      <c r="G5" s="947">
        <v>159600</v>
      </c>
      <c r="H5" s="947">
        <v>100169</v>
      </c>
      <c r="I5" s="948">
        <v>106</v>
      </c>
      <c r="J5" s="947">
        <v>35476</v>
      </c>
      <c r="K5" s="947">
        <v>26736</v>
      </c>
    </row>
    <row r="6" spans="1:11">
      <c r="A6" s="945" t="s">
        <v>1724</v>
      </c>
      <c r="B6" s="946">
        <v>176668</v>
      </c>
      <c r="C6" s="1723">
        <f t="shared" si="0"/>
        <v>123</v>
      </c>
      <c r="D6" s="947">
        <v>207358</v>
      </c>
      <c r="E6" s="947">
        <v>135766</v>
      </c>
      <c r="F6" s="1723">
        <v>4</v>
      </c>
      <c r="G6" s="947">
        <v>159600</v>
      </c>
      <c r="H6" s="947">
        <v>103320</v>
      </c>
      <c r="I6" s="948">
        <v>106</v>
      </c>
      <c r="J6" s="947">
        <v>35476</v>
      </c>
      <c r="K6" s="947">
        <v>26591</v>
      </c>
    </row>
    <row r="7" spans="1:11">
      <c r="A7" s="945" t="s">
        <v>1725</v>
      </c>
      <c r="B7" s="946">
        <v>178862</v>
      </c>
      <c r="C7" s="1723">
        <f t="shared" si="0"/>
        <v>123</v>
      </c>
      <c r="D7" s="947">
        <v>207376</v>
      </c>
      <c r="E7" s="947">
        <v>138308</v>
      </c>
      <c r="F7" s="1723">
        <v>4</v>
      </c>
      <c r="G7" s="947">
        <v>159600</v>
      </c>
      <c r="H7" s="947">
        <v>105730</v>
      </c>
      <c r="I7" s="948">
        <v>106</v>
      </c>
      <c r="J7" s="947">
        <v>35454</v>
      </c>
      <c r="K7" s="947">
        <v>26440</v>
      </c>
    </row>
    <row r="8" spans="1:11">
      <c r="A8" s="945" t="s">
        <v>1726</v>
      </c>
      <c r="B8" s="946">
        <v>181248</v>
      </c>
      <c r="C8" s="1723">
        <f t="shared" si="0"/>
        <v>122</v>
      </c>
      <c r="D8" s="947">
        <v>207772</v>
      </c>
      <c r="E8" s="947">
        <v>140740</v>
      </c>
      <c r="F8" s="1723">
        <v>4</v>
      </c>
      <c r="G8" s="947">
        <v>159600</v>
      </c>
      <c r="H8" s="947">
        <v>109010</v>
      </c>
      <c r="I8" s="948">
        <v>106</v>
      </c>
      <c r="J8" s="947">
        <v>35126</v>
      </c>
      <c r="K8" s="947">
        <v>25843</v>
      </c>
    </row>
    <row r="9" spans="1:11">
      <c r="A9" s="945" t="s">
        <v>1727</v>
      </c>
      <c r="B9" s="946">
        <v>183393</v>
      </c>
      <c r="C9" s="1723">
        <f t="shared" si="0"/>
        <v>121</v>
      </c>
      <c r="D9" s="947">
        <v>230054</v>
      </c>
      <c r="E9" s="947">
        <v>144411</v>
      </c>
      <c r="F9" s="1723">
        <v>4</v>
      </c>
      <c r="G9" s="947">
        <v>185550</v>
      </c>
      <c r="H9" s="947">
        <v>114102</v>
      </c>
      <c r="I9" s="948">
        <v>105</v>
      </c>
      <c r="J9" s="947">
        <v>35836</v>
      </c>
      <c r="K9" s="947">
        <v>25990</v>
      </c>
    </row>
    <row r="10" spans="1:11">
      <c r="A10" s="945" t="s">
        <v>1728</v>
      </c>
      <c r="B10" s="946">
        <v>185747</v>
      </c>
      <c r="C10" s="1723">
        <f t="shared" si="0"/>
        <v>120</v>
      </c>
      <c r="D10" s="947">
        <v>229615</v>
      </c>
      <c r="E10" s="947">
        <v>147474</v>
      </c>
      <c r="F10" s="1723">
        <v>4</v>
      </c>
      <c r="G10" s="947">
        <v>175470</v>
      </c>
      <c r="H10" s="947">
        <v>117128</v>
      </c>
      <c r="I10" s="948">
        <v>104</v>
      </c>
      <c r="J10" s="947">
        <v>35536</v>
      </c>
      <c r="K10" s="947">
        <v>26194</v>
      </c>
    </row>
    <row r="11" spans="1:11">
      <c r="A11" s="945" t="s">
        <v>1630</v>
      </c>
      <c r="B11" s="946">
        <v>187277</v>
      </c>
      <c r="C11" s="1723">
        <f t="shared" si="0"/>
        <v>113</v>
      </c>
      <c r="D11" s="947">
        <v>227123</v>
      </c>
      <c r="E11" s="947">
        <v>144609</v>
      </c>
      <c r="F11" s="1723">
        <v>2</v>
      </c>
      <c r="G11" s="947">
        <v>178456</v>
      </c>
      <c r="H11" s="947">
        <v>116243</v>
      </c>
      <c r="I11" s="948">
        <v>102</v>
      </c>
      <c r="J11" s="947">
        <v>33326</v>
      </c>
      <c r="K11" s="947">
        <v>24575</v>
      </c>
    </row>
    <row r="12" spans="1:11">
      <c r="A12" s="945" t="s">
        <v>1729</v>
      </c>
      <c r="B12" s="946">
        <v>188465</v>
      </c>
      <c r="C12" s="1723">
        <f t="shared" si="0"/>
        <v>113</v>
      </c>
      <c r="D12" s="947">
        <v>227123</v>
      </c>
      <c r="E12" s="947">
        <v>146613</v>
      </c>
      <c r="F12" s="1723">
        <v>2</v>
      </c>
      <c r="G12" s="947">
        <v>178695</v>
      </c>
      <c r="H12" s="947">
        <v>119259</v>
      </c>
      <c r="I12" s="948">
        <v>102</v>
      </c>
      <c r="J12" s="947">
        <v>33326</v>
      </c>
      <c r="K12" s="947">
        <v>23493</v>
      </c>
    </row>
    <row r="13" spans="1:11">
      <c r="A13" s="945" t="s">
        <v>1730</v>
      </c>
      <c r="B13" s="946">
        <v>190578</v>
      </c>
      <c r="C13" s="1723">
        <f t="shared" si="0"/>
        <v>113</v>
      </c>
      <c r="D13" s="947">
        <v>227123</v>
      </c>
      <c r="E13" s="947">
        <v>148493</v>
      </c>
      <c r="F13" s="1723">
        <v>2</v>
      </c>
      <c r="G13" s="947">
        <v>178929</v>
      </c>
      <c r="H13" s="947">
        <v>121098</v>
      </c>
      <c r="I13" s="948">
        <v>102</v>
      </c>
      <c r="J13" s="947">
        <v>33326</v>
      </c>
      <c r="K13" s="947">
        <v>23626</v>
      </c>
    </row>
    <row r="14" spans="1:11">
      <c r="A14" s="945" t="s">
        <v>1633</v>
      </c>
      <c r="B14" s="946">
        <v>192262</v>
      </c>
      <c r="C14" s="1723">
        <f t="shared" si="0"/>
        <v>111</v>
      </c>
      <c r="D14" s="947">
        <v>226495</v>
      </c>
      <c r="E14" s="947">
        <v>149041</v>
      </c>
      <c r="F14" s="1723">
        <v>1</v>
      </c>
      <c r="G14" s="947">
        <v>186000</v>
      </c>
      <c r="H14" s="947">
        <v>122626</v>
      </c>
      <c r="I14" s="948">
        <v>102</v>
      </c>
      <c r="J14" s="947">
        <v>33326</v>
      </c>
      <c r="K14" s="947">
        <v>23083</v>
      </c>
    </row>
    <row r="15" spans="1:11">
      <c r="A15" s="945" t="s">
        <v>1634</v>
      </c>
      <c r="B15" s="946">
        <v>193368</v>
      </c>
      <c r="C15" s="1723">
        <f t="shared" si="0"/>
        <v>133</v>
      </c>
      <c r="D15" s="947">
        <v>229530</v>
      </c>
      <c r="E15" s="947">
        <v>158805</v>
      </c>
      <c r="F15" s="1723">
        <v>1</v>
      </c>
      <c r="G15" s="947">
        <v>182300</v>
      </c>
      <c r="H15" s="947">
        <v>126528</v>
      </c>
      <c r="I15" s="948">
        <v>102</v>
      </c>
      <c r="J15" s="947">
        <v>33326</v>
      </c>
      <c r="K15" s="947">
        <v>23035</v>
      </c>
    </row>
    <row r="16" spans="1:11">
      <c r="A16" s="945" t="s">
        <v>1635</v>
      </c>
      <c r="B16" s="946">
        <v>195302</v>
      </c>
      <c r="C16" s="1723">
        <f t="shared" si="0"/>
        <v>137</v>
      </c>
      <c r="D16" s="947">
        <v>225042</v>
      </c>
      <c r="E16" s="947">
        <v>158748</v>
      </c>
      <c r="F16" s="1723">
        <v>1</v>
      </c>
      <c r="G16" s="947">
        <v>182300</v>
      </c>
      <c r="H16" s="947">
        <v>131318</v>
      </c>
      <c r="I16" s="948">
        <v>102</v>
      </c>
      <c r="J16" s="947">
        <v>33326</v>
      </c>
      <c r="K16" s="947">
        <v>23075</v>
      </c>
    </row>
    <row r="17" spans="1:22">
      <c r="A17" s="945" t="s">
        <v>1636</v>
      </c>
      <c r="B17" s="946">
        <v>197061</v>
      </c>
      <c r="C17" s="1723">
        <f t="shared" si="0"/>
        <v>135</v>
      </c>
      <c r="D17" s="947">
        <v>225042</v>
      </c>
      <c r="E17" s="947">
        <v>162876</v>
      </c>
      <c r="F17" s="1723">
        <v>1</v>
      </c>
      <c r="G17" s="947">
        <v>182300</v>
      </c>
      <c r="H17" s="947">
        <v>135272</v>
      </c>
      <c r="I17" s="948">
        <v>102</v>
      </c>
      <c r="J17" s="947">
        <v>33326</v>
      </c>
      <c r="K17" s="947">
        <v>23286</v>
      </c>
      <c r="S17" s="949"/>
    </row>
    <row r="18" spans="1:22">
      <c r="A18" s="945" t="s">
        <v>1637</v>
      </c>
      <c r="B18" s="946">
        <v>199969</v>
      </c>
      <c r="C18" s="1723">
        <f t="shared" si="0"/>
        <v>141</v>
      </c>
      <c r="D18" s="947">
        <v>224492</v>
      </c>
      <c r="E18" s="947">
        <v>165673</v>
      </c>
      <c r="F18" s="1723">
        <v>1</v>
      </c>
      <c r="G18" s="947">
        <v>182300</v>
      </c>
      <c r="H18" s="947">
        <v>138707</v>
      </c>
      <c r="I18" s="948">
        <v>100</v>
      </c>
      <c r="J18" s="947">
        <v>32776</v>
      </c>
      <c r="K18" s="947">
        <v>22614</v>
      </c>
      <c r="S18" s="949"/>
    </row>
    <row r="19" spans="1:22">
      <c r="A19" s="945" t="s">
        <v>1638</v>
      </c>
      <c r="B19" s="946">
        <v>203435</v>
      </c>
      <c r="C19" s="1723">
        <f>F19+I19+B52</f>
        <v>140</v>
      </c>
      <c r="D19" s="947">
        <f>G19+J19+C52</f>
        <v>224047</v>
      </c>
      <c r="E19" s="947">
        <f>H19+K19+D52</f>
        <v>170479</v>
      </c>
      <c r="F19" s="1723">
        <v>1</v>
      </c>
      <c r="G19" s="947">
        <v>182300</v>
      </c>
      <c r="H19" s="947">
        <v>144407</v>
      </c>
      <c r="I19" s="948">
        <v>100</v>
      </c>
      <c r="J19" s="947">
        <v>32776</v>
      </c>
      <c r="K19" s="947">
        <v>22303</v>
      </c>
      <c r="S19" s="949"/>
      <c r="T19" s="949"/>
      <c r="U19" s="949"/>
      <c r="V19" s="949"/>
    </row>
    <row r="20" spans="1:22">
      <c r="A20" s="945" t="s">
        <v>1414</v>
      </c>
      <c r="B20" s="946">
        <v>206679</v>
      </c>
      <c r="C20" s="1723">
        <v>140</v>
      </c>
      <c r="D20" s="947">
        <v>224047</v>
      </c>
      <c r="E20" s="947">
        <v>177510</v>
      </c>
      <c r="F20" s="1723">
        <v>1</v>
      </c>
      <c r="G20" s="947">
        <v>182300</v>
      </c>
      <c r="H20" s="947">
        <v>151646</v>
      </c>
      <c r="I20" s="948">
        <v>100</v>
      </c>
      <c r="J20" s="947">
        <v>32776</v>
      </c>
      <c r="K20" s="947">
        <v>22122</v>
      </c>
    </row>
    <row r="21" spans="1:22">
      <c r="A21" s="945" t="s">
        <v>1415</v>
      </c>
      <c r="B21" s="946">
        <v>209388</v>
      </c>
      <c r="C21" s="1723">
        <v>136</v>
      </c>
      <c r="D21" s="947">
        <v>223850</v>
      </c>
      <c r="E21" s="947">
        <v>181962</v>
      </c>
      <c r="F21" s="1723">
        <v>1</v>
      </c>
      <c r="G21" s="947">
        <v>182300</v>
      </c>
      <c r="H21" s="947">
        <v>156806</v>
      </c>
      <c r="I21" s="948">
        <v>99</v>
      </c>
      <c r="J21" s="947">
        <v>32366</v>
      </c>
      <c r="K21" s="947">
        <v>21459</v>
      </c>
    </row>
    <row r="22" spans="1:22">
      <c r="A22" s="945" t="s">
        <v>1416</v>
      </c>
      <c r="B22" s="946">
        <v>212369</v>
      </c>
      <c r="C22" s="1723">
        <v>134</v>
      </c>
      <c r="D22" s="947">
        <v>223650</v>
      </c>
      <c r="E22" s="947">
        <v>186920</v>
      </c>
      <c r="F22" s="1723">
        <v>1</v>
      </c>
      <c r="G22" s="947">
        <v>182300</v>
      </c>
      <c r="H22" s="947">
        <v>162136</v>
      </c>
      <c r="I22" s="948">
        <v>99</v>
      </c>
      <c r="J22" s="947">
        <v>32366</v>
      </c>
      <c r="K22" s="947">
        <v>20848</v>
      </c>
    </row>
    <row r="23" spans="1:22">
      <c r="A23" s="945" t="s">
        <v>1417</v>
      </c>
      <c r="B23" s="946">
        <v>214471</v>
      </c>
      <c r="C23" s="1723">
        <v>135</v>
      </c>
      <c r="D23" s="947">
        <v>223650</v>
      </c>
      <c r="E23" s="947">
        <v>192326</v>
      </c>
      <c r="F23" s="1723">
        <v>1</v>
      </c>
      <c r="G23" s="947">
        <v>182300</v>
      </c>
      <c r="H23" s="947">
        <v>168303</v>
      </c>
      <c r="I23" s="948">
        <v>99</v>
      </c>
      <c r="J23" s="947">
        <v>32366</v>
      </c>
      <c r="K23" s="947">
        <v>20485</v>
      </c>
    </row>
    <row r="24" spans="1:22">
      <c r="A24" s="945" t="s">
        <v>1639</v>
      </c>
      <c r="B24" s="946">
        <v>215214</v>
      </c>
      <c r="C24" s="1723">
        <v>134</v>
      </c>
      <c r="D24" s="947">
        <v>222460</v>
      </c>
      <c r="E24" s="947">
        <v>196527</v>
      </c>
      <c r="F24" s="1723">
        <v>1</v>
      </c>
      <c r="G24" s="947">
        <v>182300</v>
      </c>
      <c r="H24" s="947">
        <v>173678</v>
      </c>
      <c r="I24" s="948">
        <v>95</v>
      </c>
      <c r="J24" s="947">
        <v>30876</v>
      </c>
      <c r="K24" s="947">
        <v>19400</v>
      </c>
    </row>
    <row r="25" spans="1:22">
      <c r="A25" s="945" t="s">
        <v>1640</v>
      </c>
      <c r="B25" s="946">
        <v>217048</v>
      </c>
      <c r="C25" s="1723">
        <v>134</v>
      </c>
      <c r="D25" s="947">
        <v>217915</v>
      </c>
      <c r="E25" s="947">
        <v>198954</v>
      </c>
      <c r="F25" s="1723">
        <v>1</v>
      </c>
      <c r="G25" s="947">
        <v>182300</v>
      </c>
      <c r="H25" s="947">
        <v>177460</v>
      </c>
      <c r="I25" s="948">
        <v>95</v>
      </c>
      <c r="J25" s="947">
        <v>30876</v>
      </c>
      <c r="K25" s="947">
        <v>19263</v>
      </c>
    </row>
    <row r="26" spans="1:22">
      <c r="A26" s="945" t="s">
        <v>1641</v>
      </c>
      <c r="B26" s="946">
        <v>219093</v>
      </c>
      <c r="C26" s="1723">
        <v>133</v>
      </c>
      <c r="D26" s="947">
        <v>217715</v>
      </c>
      <c r="E26" s="947">
        <v>203119</v>
      </c>
      <c r="F26" s="1723">
        <v>1</v>
      </c>
      <c r="G26" s="947">
        <v>182300</v>
      </c>
      <c r="H26" s="947">
        <v>182429</v>
      </c>
      <c r="I26" s="948">
        <v>94</v>
      </c>
      <c r="J26" s="947">
        <v>30676</v>
      </c>
      <c r="K26" s="947">
        <v>18459</v>
      </c>
    </row>
    <row r="27" spans="1:22">
      <c r="A27" s="945" t="s">
        <v>1642</v>
      </c>
      <c r="B27" s="946">
        <v>221150</v>
      </c>
      <c r="C27" s="1723">
        <v>135</v>
      </c>
      <c r="D27" s="947">
        <f t="shared" ref="D27:E34" si="1">G27+J27+C60</f>
        <v>217715</v>
      </c>
      <c r="E27" s="957">
        <f t="shared" si="1"/>
        <v>207210</v>
      </c>
      <c r="F27" s="1723">
        <v>1</v>
      </c>
      <c r="G27" s="947">
        <v>182300</v>
      </c>
      <c r="H27" s="947">
        <v>187218</v>
      </c>
      <c r="I27" s="948">
        <v>94</v>
      </c>
      <c r="J27" s="947">
        <v>30676</v>
      </c>
      <c r="K27" s="947">
        <v>17761</v>
      </c>
    </row>
    <row r="28" spans="1:22">
      <c r="A28" s="945" t="s">
        <v>1670</v>
      </c>
      <c r="B28" s="946">
        <v>227982</v>
      </c>
      <c r="C28" s="1723">
        <v>133</v>
      </c>
      <c r="D28" s="947">
        <f t="shared" si="1"/>
        <v>216915</v>
      </c>
      <c r="E28" s="957">
        <f t="shared" si="1"/>
        <v>212277</v>
      </c>
      <c r="F28" s="1723">
        <v>1</v>
      </c>
      <c r="G28" s="947">
        <v>182300</v>
      </c>
      <c r="H28" s="947">
        <v>192281</v>
      </c>
      <c r="I28" s="948">
        <v>91</v>
      </c>
      <c r="J28" s="947">
        <v>29876</v>
      </c>
      <c r="K28" s="947">
        <v>17708</v>
      </c>
    </row>
    <row r="29" spans="1:22">
      <c r="A29" s="945" t="s">
        <v>1671</v>
      </c>
      <c r="B29" s="946">
        <v>230926</v>
      </c>
      <c r="C29" s="1723">
        <v>129</v>
      </c>
      <c r="D29" s="947">
        <f t="shared" si="1"/>
        <v>215415</v>
      </c>
      <c r="E29" s="957">
        <f t="shared" si="1"/>
        <v>215084</v>
      </c>
      <c r="F29" s="1723">
        <v>1</v>
      </c>
      <c r="G29" s="947">
        <v>182300</v>
      </c>
      <c r="H29" s="947">
        <v>196107</v>
      </c>
      <c r="I29" s="948">
        <v>87</v>
      </c>
      <c r="J29" s="947">
        <v>28376</v>
      </c>
      <c r="K29" s="947">
        <v>16694</v>
      </c>
    </row>
    <row r="30" spans="1:22">
      <c r="A30" s="945" t="s">
        <v>1672</v>
      </c>
      <c r="B30" s="946">
        <v>234455</v>
      </c>
      <c r="C30" s="1723">
        <v>126</v>
      </c>
      <c r="D30" s="947">
        <f t="shared" si="1"/>
        <v>214055</v>
      </c>
      <c r="E30" s="957">
        <f t="shared" si="1"/>
        <v>218627</v>
      </c>
      <c r="F30" s="1723">
        <v>1</v>
      </c>
      <c r="G30" s="947">
        <v>182300</v>
      </c>
      <c r="H30" s="947">
        <v>201275</v>
      </c>
      <c r="I30" s="948">
        <v>86</v>
      </c>
      <c r="J30" s="947">
        <v>28176</v>
      </c>
      <c r="K30" s="947">
        <v>15894</v>
      </c>
    </row>
    <row r="31" spans="1:22">
      <c r="A31" s="945" t="s">
        <v>1673</v>
      </c>
      <c r="B31" s="946">
        <v>238013</v>
      </c>
      <c r="C31" s="1723">
        <v>125</v>
      </c>
      <c r="D31" s="947">
        <f t="shared" si="1"/>
        <v>214556</v>
      </c>
      <c r="E31" s="957">
        <f t="shared" si="1"/>
        <v>223115</v>
      </c>
      <c r="F31" s="1723">
        <v>1</v>
      </c>
      <c r="G31" s="947">
        <v>182300</v>
      </c>
      <c r="H31" s="947">
        <v>206220</v>
      </c>
      <c r="I31" s="948">
        <v>85</v>
      </c>
      <c r="J31" s="947">
        <v>28016</v>
      </c>
      <c r="K31" s="947">
        <v>15437</v>
      </c>
    </row>
    <row r="32" spans="1:22">
      <c r="A32" s="945" t="s">
        <v>1731</v>
      </c>
      <c r="B32" s="946">
        <v>242159</v>
      </c>
      <c r="C32" s="1723">
        <v>127</v>
      </c>
      <c r="D32" s="947">
        <f t="shared" si="1"/>
        <v>216704</v>
      </c>
      <c r="E32" s="957">
        <f t="shared" si="1"/>
        <v>229713</v>
      </c>
      <c r="F32" s="1723">
        <v>1</v>
      </c>
      <c r="G32" s="947">
        <v>182300</v>
      </c>
      <c r="H32" s="947">
        <v>213583</v>
      </c>
      <c r="I32" s="948">
        <v>84</v>
      </c>
      <c r="J32" s="947">
        <v>27716</v>
      </c>
      <c r="K32" s="947">
        <v>14980</v>
      </c>
    </row>
    <row r="33" spans="1:13" ht="13.5" customHeight="1">
      <c r="A33" s="945" t="s">
        <v>1732</v>
      </c>
      <c r="B33" s="946">
        <v>247011</v>
      </c>
      <c r="C33" s="1723">
        <v>125</v>
      </c>
      <c r="D33" s="947">
        <f t="shared" si="1"/>
        <v>217622</v>
      </c>
      <c r="E33" s="957">
        <f t="shared" si="1"/>
        <v>236257</v>
      </c>
      <c r="F33" s="1723">
        <v>1</v>
      </c>
      <c r="G33" s="947">
        <v>182300</v>
      </c>
      <c r="H33" s="947">
        <v>220419</v>
      </c>
      <c r="I33" s="948">
        <v>83</v>
      </c>
      <c r="J33" s="947">
        <v>27516</v>
      </c>
      <c r="K33" s="947">
        <v>14706</v>
      </c>
    </row>
    <row r="34" spans="1:13" ht="13.5" customHeight="1">
      <c r="A34" s="950" t="s">
        <v>2609</v>
      </c>
      <c r="B34" s="951">
        <v>248672</v>
      </c>
      <c r="C34" s="1722">
        <v>124</v>
      </c>
      <c r="D34" s="952">
        <f t="shared" si="1"/>
        <v>298503</v>
      </c>
      <c r="E34" s="961">
        <f t="shared" si="1"/>
        <v>237955</v>
      </c>
      <c r="F34" s="1722">
        <v>1</v>
      </c>
      <c r="G34" s="952">
        <v>262000</v>
      </c>
      <c r="H34" s="952">
        <v>223646</v>
      </c>
      <c r="I34" s="953">
        <v>82</v>
      </c>
      <c r="J34" s="952">
        <v>25516</v>
      </c>
      <c r="K34" s="952">
        <v>13277</v>
      </c>
    </row>
    <row r="35" spans="1:13">
      <c r="A35" s="954"/>
      <c r="B35" s="954"/>
      <c r="C35" s="954"/>
      <c r="D35" s="954"/>
      <c r="E35" s="954"/>
      <c r="F35" s="954"/>
      <c r="G35" s="954"/>
      <c r="H35" s="954"/>
    </row>
    <row r="36" spans="1:13">
      <c r="A36" s="939" t="s">
        <v>1712</v>
      </c>
      <c r="B36" s="940" t="s">
        <v>1733</v>
      </c>
      <c r="C36" s="940"/>
      <c r="D36" s="940"/>
      <c r="E36" s="2382" t="s">
        <v>1734</v>
      </c>
      <c r="F36" s="955" t="s">
        <v>1735</v>
      </c>
      <c r="G36" s="940"/>
      <c r="H36" s="941"/>
    </row>
    <row r="37" spans="1:13" ht="27">
      <c r="A37" s="942" t="s">
        <v>1717</v>
      </c>
      <c r="B37" s="943" t="s">
        <v>1718</v>
      </c>
      <c r="C37" s="943" t="s">
        <v>1736</v>
      </c>
      <c r="D37" s="943" t="s">
        <v>1722</v>
      </c>
      <c r="E37" s="2383"/>
      <c r="F37" s="956" t="s">
        <v>1718</v>
      </c>
      <c r="G37" s="943" t="s">
        <v>1721</v>
      </c>
      <c r="H37" s="944" t="s">
        <v>1722</v>
      </c>
      <c r="M37" s="311" t="s">
        <v>2610</v>
      </c>
    </row>
    <row r="38" spans="1:13">
      <c r="A38" s="945" t="s">
        <v>1737</v>
      </c>
      <c r="B38" s="946">
        <v>16</v>
      </c>
      <c r="C38" s="947">
        <v>13649</v>
      </c>
      <c r="D38" s="957">
        <v>6537</v>
      </c>
      <c r="E38" s="958">
        <f t="shared" ref="E38:E52" si="2">E5/B5*100</f>
        <v>76.293988165003853</v>
      </c>
      <c r="F38" s="959">
        <v>49</v>
      </c>
      <c r="G38" s="947">
        <v>4697</v>
      </c>
      <c r="H38" s="947">
        <v>3931</v>
      </c>
      <c r="M38" s="311" t="s">
        <v>2611</v>
      </c>
    </row>
    <row r="39" spans="1:13">
      <c r="A39" s="945" t="s">
        <v>1724</v>
      </c>
      <c r="B39" s="946">
        <v>13</v>
      </c>
      <c r="C39" s="947">
        <v>12282</v>
      </c>
      <c r="D39" s="957">
        <v>5855</v>
      </c>
      <c r="E39" s="958">
        <f t="shared" si="2"/>
        <v>76.848099259628228</v>
      </c>
      <c r="F39" s="959">
        <v>47</v>
      </c>
      <c r="G39" s="947">
        <v>4461</v>
      </c>
      <c r="H39" s="947">
        <v>3586</v>
      </c>
    </row>
    <row r="40" spans="1:13">
      <c r="A40" s="945" t="s">
        <v>1725</v>
      </c>
      <c r="B40" s="946">
        <v>13</v>
      </c>
      <c r="C40" s="947">
        <v>12322</v>
      </c>
      <c r="D40" s="957">
        <v>6089</v>
      </c>
      <c r="E40" s="958">
        <f t="shared" si="2"/>
        <v>77.326654068499735</v>
      </c>
      <c r="F40" s="959">
        <v>46</v>
      </c>
      <c r="G40" s="947">
        <v>4316</v>
      </c>
      <c r="H40" s="947">
        <v>3622</v>
      </c>
    </row>
    <row r="41" spans="1:13">
      <c r="A41" s="945" t="s">
        <v>1726</v>
      </c>
      <c r="B41" s="946">
        <v>12</v>
      </c>
      <c r="C41" s="947">
        <v>13146</v>
      </c>
      <c r="D41" s="957">
        <v>5887</v>
      </c>
      <c r="E41" s="958">
        <f t="shared" si="2"/>
        <v>77.650512005649716</v>
      </c>
      <c r="F41" s="959">
        <v>40</v>
      </c>
      <c r="G41" s="947">
        <v>3809</v>
      </c>
      <c r="H41" s="947">
        <v>3127</v>
      </c>
    </row>
    <row r="42" spans="1:13">
      <c r="A42" s="945" t="s">
        <v>1727</v>
      </c>
      <c r="B42" s="946">
        <v>12</v>
      </c>
      <c r="C42" s="947">
        <v>8668</v>
      </c>
      <c r="D42" s="957">
        <v>4319</v>
      </c>
      <c r="E42" s="958">
        <f t="shared" si="2"/>
        <v>78.74400876805548</v>
      </c>
      <c r="F42" s="959">
        <v>39</v>
      </c>
      <c r="G42" s="947">
        <v>3746</v>
      </c>
      <c r="H42" s="947">
        <v>3080</v>
      </c>
    </row>
    <row r="43" spans="1:13">
      <c r="A43" s="945" t="s">
        <v>1728</v>
      </c>
      <c r="B43" s="946">
        <v>12</v>
      </c>
      <c r="C43" s="947">
        <v>8529</v>
      </c>
      <c r="D43" s="957">
        <v>4152</v>
      </c>
      <c r="E43" s="958">
        <f t="shared" si="2"/>
        <v>79.395091172401166</v>
      </c>
      <c r="F43" s="959">
        <v>39</v>
      </c>
      <c r="G43" s="947">
        <v>3757</v>
      </c>
      <c r="H43" s="947">
        <v>3122</v>
      </c>
    </row>
    <row r="44" spans="1:13">
      <c r="A44" s="945" t="s">
        <v>1630</v>
      </c>
      <c r="B44" s="946">
        <v>9</v>
      </c>
      <c r="C44" s="947">
        <v>7617</v>
      </c>
      <c r="D44" s="957">
        <v>3791</v>
      </c>
      <c r="E44" s="958">
        <f t="shared" si="2"/>
        <v>77.216636319462623</v>
      </c>
      <c r="F44" s="959">
        <v>39</v>
      </c>
      <c r="G44" s="947">
        <v>3460</v>
      </c>
      <c r="H44" s="947">
        <v>3124</v>
      </c>
    </row>
    <row r="45" spans="1:13">
      <c r="A45" s="945" t="s">
        <v>1729</v>
      </c>
      <c r="B45" s="946">
        <v>9</v>
      </c>
      <c r="C45" s="947">
        <v>7617</v>
      </c>
      <c r="D45" s="957">
        <v>3861</v>
      </c>
      <c r="E45" s="958">
        <f t="shared" si="2"/>
        <v>77.793224206086009</v>
      </c>
      <c r="F45" s="959">
        <v>39</v>
      </c>
      <c r="G45" s="947">
        <v>3757</v>
      </c>
      <c r="H45" s="947">
        <v>3087</v>
      </c>
    </row>
    <row r="46" spans="1:13">
      <c r="A46" s="945" t="s">
        <v>1730</v>
      </c>
      <c r="B46" s="946">
        <v>9</v>
      </c>
      <c r="C46" s="947">
        <v>7617</v>
      </c>
      <c r="D46" s="957">
        <v>3769</v>
      </c>
      <c r="E46" s="958">
        <f t="shared" si="2"/>
        <v>77.917178268215636</v>
      </c>
      <c r="F46" s="959">
        <v>39</v>
      </c>
      <c r="G46" s="947">
        <v>3786</v>
      </c>
      <c r="H46" s="947">
        <v>3006</v>
      </c>
    </row>
    <row r="47" spans="1:13">
      <c r="A47" s="945" t="s">
        <v>1633</v>
      </c>
      <c r="B47" s="946">
        <v>8</v>
      </c>
      <c r="C47" s="947">
        <v>7169</v>
      </c>
      <c r="D47" s="957">
        <v>3332</v>
      </c>
      <c r="E47" s="958">
        <f t="shared" si="2"/>
        <v>77.519738689912714</v>
      </c>
      <c r="F47" s="959">
        <v>35</v>
      </c>
      <c r="G47" s="947">
        <v>3467</v>
      </c>
      <c r="H47" s="947">
        <v>3072</v>
      </c>
    </row>
    <row r="48" spans="1:13">
      <c r="A48" s="945" t="s">
        <v>1634</v>
      </c>
      <c r="B48" s="946">
        <v>30</v>
      </c>
      <c r="C48" s="947">
        <v>8427</v>
      </c>
      <c r="D48" s="957">
        <v>3974</v>
      </c>
      <c r="E48" s="958">
        <f t="shared" si="2"/>
        <v>82.12579123743329</v>
      </c>
      <c r="F48" s="959">
        <v>32</v>
      </c>
      <c r="G48" s="947">
        <v>3247</v>
      </c>
      <c r="H48" s="947">
        <v>2415</v>
      </c>
    </row>
    <row r="49" spans="1:11">
      <c r="A49" s="945" t="s">
        <v>1635</v>
      </c>
      <c r="B49" s="946">
        <v>34</v>
      </c>
      <c r="C49" s="947">
        <v>9416</v>
      </c>
      <c r="D49" s="957">
        <v>4355</v>
      </c>
      <c r="E49" s="958">
        <f t="shared" si="2"/>
        <v>81.28334579266982</v>
      </c>
      <c r="F49" s="959">
        <v>31</v>
      </c>
      <c r="G49" s="947">
        <v>3047</v>
      </c>
      <c r="H49" s="947">
        <v>2498</v>
      </c>
    </row>
    <row r="50" spans="1:11">
      <c r="A50" s="945" t="s">
        <v>1636</v>
      </c>
      <c r="B50" s="946">
        <v>32</v>
      </c>
      <c r="C50" s="947">
        <v>9416</v>
      </c>
      <c r="D50" s="957">
        <v>4318</v>
      </c>
      <c r="E50" s="958">
        <f t="shared" si="2"/>
        <v>82.652579658075425</v>
      </c>
      <c r="F50" s="947">
        <v>33</v>
      </c>
      <c r="G50" s="947">
        <v>3247</v>
      </c>
      <c r="H50" s="947">
        <v>2607</v>
      </c>
    </row>
    <row r="51" spans="1:11">
      <c r="A51" s="945" t="s">
        <v>1637</v>
      </c>
      <c r="B51" s="946">
        <v>40</v>
      </c>
      <c r="C51" s="947">
        <v>9416</v>
      </c>
      <c r="D51" s="957">
        <v>4352</v>
      </c>
      <c r="E51" s="958">
        <f t="shared" si="2"/>
        <v>82.849341647955427</v>
      </c>
      <c r="F51" s="959">
        <v>49</v>
      </c>
      <c r="G51" s="947">
        <v>4316</v>
      </c>
      <c r="H51" s="947">
        <v>3097</v>
      </c>
    </row>
    <row r="52" spans="1:11">
      <c r="A52" s="945" t="s">
        <v>1638</v>
      </c>
      <c r="B52" s="946">
        <v>39</v>
      </c>
      <c r="C52" s="947">
        <v>8971</v>
      </c>
      <c r="D52" s="957">
        <v>3769</v>
      </c>
      <c r="E52" s="958">
        <f t="shared" si="2"/>
        <v>83.800231032024968</v>
      </c>
      <c r="F52" s="959">
        <v>32</v>
      </c>
      <c r="G52" s="947">
        <v>3093</v>
      </c>
      <c r="H52" s="947">
        <v>2584</v>
      </c>
    </row>
    <row r="53" spans="1:11">
      <c r="A53" s="945" t="s">
        <v>1414</v>
      </c>
      <c r="B53" s="946">
        <v>39</v>
      </c>
      <c r="C53" s="947">
        <v>8971</v>
      </c>
      <c r="D53" s="957">
        <v>3742</v>
      </c>
      <c r="E53" s="958">
        <v>86</v>
      </c>
      <c r="F53" s="959">
        <v>31</v>
      </c>
      <c r="G53" s="947">
        <v>3033</v>
      </c>
      <c r="H53" s="947">
        <v>2537</v>
      </c>
      <c r="I53" s="960"/>
      <c r="J53" s="960"/>
      <c r="K53" s="960"/>
    </row>
    <row r="54" spans="1:11">
      <c r="A54" s="945" t="s">
        <v>1415</v>
      </c>
      <c r="B54" s="946">
        <v>31</v>
      </c>
      <c r="C54" s="947">
        <v>9184</v>
      </c>
      <c r="D54" s="957">
        <v>3697</v>
      </c>
      <c r="E54" s="958">
        <f>E21/B21*100</f>
        <v>86.901828184996276</v>
      </c>
      <c r="F54" s="959">
        <v>40</v>
      </c>
      <c r="G54" s="947">
        <v>3210</v>
      </c>
      <c r="H54" s="947">
        <v>2668</v>
      </c>
      <c r="I54" s="960"/>
      <c r="J54" s="960"/>
      <c r="K54" s="960"/>
    </row>
    <row r="55" spans="1:11">
      <c r="A55" s="945" t="s">
        <v>1416</v>
      </c>
      <c r="B55" s="946">
        <v>30</v>
      </c>
      <c r="C55" s="947">
        <v>8984</v>
      </c>
      <c r="D55" s="957">
        <v>3936</v>
      </c>
      <c r="E55" s="958">
        <v>88</v>
      </c>
      <c r="F55" s="959">
        <v>32</v>
      </c>
      <c r="G55" s="947">
        <v>3093</v>
      </c>
      <c r="H55" s="947">
        <v>2355</v>
      </c>
      <c r="I55" s="960"/>
      <c r="J55" s="960"/>
      <c r="K55" s="960"/>
    </row>
    <row r="56" spans="1:11">
      <c r="A56" s="945" t="s">
        <v>1417</v>
      </c>
      <c r="B56" s="946">
        <v>28</v>
      </c>
      <c r="C56" s="947">
        <v>8984</v>
      </c>
      <c r="D56" s="957">
        <v>3538</v>
      </c>
      <c r="E56" s="958">
        <v>89.7</v>
      </c>
      <c r="F56" s="947">
        <v>35</v>
      </c>
      <c r="G56" s="947">
        <v>3598</v>
      </c>
      <c r="H56" s="947">
        <v>2550</v>
      </c>
      <c r="I56" s="960"/>
      <c r="J56" s="960"/>
      <c r="K56" s="960"/>
    </row>
    <row r="57" spans="1:11">
      <c r="A57" s="945" t="s">
        <v>1639</v>
      </c>
      <c r="B57" s="946">
        <v>28</v>
      </c>
      <c r="C57" s="947">
        <v>9284</v>
      </c>
      <c r="D57" s="957">
        <v>3449</v>
      </c>
      <c r="E57" s="958">
        <v>91.3</v>
      </c>
      <c r="F57" s="947">
        <v>32</v>
      </c>
      <c r="G57" s="947">
        <v>3093</v>
      </c>
      <c r="H57" s="947">
        <v>2438</v>
      </c>
      <c r="I57" s="960"/>
      <c r="J57" s="960"/>
      <c r="K57" s="960"/>
    </row>
    <row r="58" spans="1:11">
      <c r="A58" s="945" t="s">
        <v>1640</v>
      </c>
      <c r="B58" s="946">
        <v>23</v>
      </c>
      <c r="C58" s="947">
        <v>4739</v>
      </c>
      <c r="D58" s="957">
        <v>2231</v>
      </c>
      <c r="E58" s="958">
        <v>91.7</v>
      </c>
      <c r="F58" s="947">
        <v>32</v>
      </c>
      <c r="G58" s="947">
        <v>3093</v>
      </c>
      <c r="H58" s="947">
        <v>2362</v>
      </c>
      <c r="I58" s="960"/>
      <c r="J58" s="960"/>
      <c r="K58" s="960"/>
    </row>
    <row r="59" spans="1:11">
      <c r="A59" s="945" t="s">
        <v>1641</v>
      </c>
      <c r="B59" s="946">
        <v>23</v>
      </c>
      <c r="C59" s="947">
        <v>4739</v>
      </c>
      <c r="D59" s="957">
        <v>2231</v>
      </c>
      <c r="E59" s="958">
        <v>92.7</v>
      </c>
      <c r="F59" s="959">
        <v>29</v>
      </c>
      <c r="G59" s="947">
        <v>2788</v>
      </c>
      <c r="H59" s="947">
        <v>2323</v>
      </c>
      <c r="I59" s="960"/>
      <c r="J59" s="960"/>
      <c r="K59" s="960"/>
    </row>
    <row r="60" spans="1:11">
      <c r="A60" s="945" t="s">
        <v>1642</v>
      </c>
      <c r="B60" s="946">
        <v>23</v>
      </c>
      <c r="C60" s="947">
        <v>4739</v>
      </c>
      <c r="D60" s="957">
        <v>2231</v>
      </c>
      <c r="E60" s="958">
        <v>93.7</v>
      </c>
      <c r="F60" s="959">
        <v>29</v>
      </c>
      <c r="G60" s="947">
        <v>2788</v>
      </c>
      <c r="H60" s="947">
        <v>2288</v>
      </c>
      <c r="I60" s="960"/>
      <c r="J60" s="960"/>
      <c r="K60" s="960"/>
    </row>
    <row r="61" spans="1:11">
      <c r="A61" s="945" t="s">
        <v>1670</v>
      </c>
      <c r="B61" s="946">
        <v>22</v>
      </c>
      <c r="C61" s="947">
        <v>4739</v>
      </c>
      <c r="D61" s="957">
        <v>2288</v>
      </c>
      <c r="E61" s="958">
        <v>93.1</v>
      </c>
      <c r="F61" s="959">
        <v>29</v>
      </c>
      <c r="G61" s="947">
        <v>2892</v>
      </c>
      <c r="H61" s="947">
        <v>2176</v>
      </c>
      <c r="I61" s="960"/>
      <c r="J61" s="960"/>
      <c r="K61" s="960"/>
    </row>
    <row r="62" spans="1:11">
      <c r="A62" s="945" t="s">
        <v>1671</v>
      </c>
      <c r="B62" s="946">
        <v>22</v>
      </c>
      <c r="C62" s="947">
        <v>4739</v>
      </c>
      <c r="D62" s="957">
        <v>2283</v>
      </c>
      <c r="E62" s="958">
        <v>93.1</v>
      </c>
      <c r="F62" s="959">
        <v>28</v>
      </c>
      <c r="G62" s="947">
        <v>2792</v>
      </c>
      <c r="H62" s="947">
        <v>2094</v>
      </c>
      <c r="I62" s="960"/>
      <c r="J62" s="960"/>
      <c r="K62" s="960"/>
    </row>
    <row r="63" spans="1:11">
      <c r="A63" s="945" t="s">
        <v>1672</v>
      </c>
      <c r="B63" s="946">
        <v>20</v>
      </c>
      <c r="C63" s="947">
        <v>3579</v>
      </c>
      <c r="D63" s="957">
        <v>1458</v>
      </c>
      <c r="E63" s="958">
        <v>93.2</v>
      </c>
      <c r="F63" s="959">
        <v>28</v>
      </c>
      <c r="G63" s="947">
        <v>2792</v>
      </c>
      <c r="H63" s="947">
        <v>2087</v>
      </c>
      <c r="I63" s="960"/>
      <c r="J63" s="960"/>
      <c r="K63" s="960"/>
    </row>
    <row r="64" spans="1:11">
      <c r="A64" s="945" t="s">
        <v>1673</v>
      </c>
      <c r="B64" s="946">
        <v>20</v>
      </c>
      <c r="C64" s="947">
        <v>4240</v>
      </c>
      <c r="D64" s="957">
        <v>1458</v>
      </c>
      <c r="E64" s="958">
        <v>93.7</v>
      </c>
      <c r="F64" s="959">
        <v>28</v>
      </c>
      <c r="G64" s="947">
        <v>2792</v>
      </c>
      <c r="H64" s="947">
        <v>2018</v>
      </c>
      <c r="I64" s="960"/>
      <c r="J64" s="960"/>
      <c r="K64" s="960"/>
    </row>
    <row r="65" spans="1:11">
      <c r="A65" s="945" t="s">
        <v>1738</v>
      </c>
      <c r="B65" s="946">
        <v>20</v>
      </c>
      <c r="C65" s="947">
        <v>6688</v>
      </c>
      <c r="D65" s="957">
        <v>1150</v>
      </c>
      <c r="E65" s="958">
        <v>94.9</v>
      </c>
      <c r="F65" s="959">
        <v>28</v>
      </c>
      <c r="G65" s="947">
        <v>2792</v>
      </c>
      <c r="H65" s="947">
        <v>2042</v>
      </c>
      <c r="I65" s="960"/>
      <c r="J65" s="960"/>
      <c r="K65" s="960"/>
    </row>
    <row r="66" spans="1:11">
      <c r="A66" s="945" t="s">
        <v>1739</v>
      </c>
      <c r="B66" s="946">
        <v>20</v>
      </c>
      <c r="C66" s="947">
        <v>7806</v>
      </c>
      <c r="D66" s="957">
        <v>1132</v>
      </c>
      <c r="E66" s="1861">
        <v>95.6</v>
      </c>
      <c r="F66" s="959">
        <v>28</v>
      </c>
      <c r="G66" s="947">
        <v>2792</v>
      </c>
      <c r="H66" s="947">
        <v>2006</v>
      </c>
      <c r="I66" s="960"/>
      <c r="J66" s="960"/>
      <c r="K66" s="960"/>
    </row>
    <row r="67" spans="1:11">
      <c r="A67" s="950" t="s">
        <v>2612</v>
      </c>
      <c r="B67" s="951">
        <v>22</v>
      </c>
      <c r="C67" s="952">
        <v>10987</v>
      </c>
      <c r="D67" s="961">
        <v>1032</v>
      </c>
      <c r="E67" s="962">
        <v>95.7</v>
      </c>
      <c r="F67" s="963">
        <v>28</v>
      </c>
      <c r="G67" s="952">
        <v>2792</v>
      </c>
      <c r="H67" s="952">
        <v>2008</v>
      </c>
      <c r="I67" s="960"/>
      <c r="J67" s="960"/>
      <c r="K67" s="960"/>
    </row>
    <row r="68" spans="1:11">
      <c r="A68" s="2384" t="s">
        <v>1740</v>
      </c>
      <c r="B68" s="2384"/>
      <c r="C68" s="2384"/>
      <c r="D68" s="2384"/>
      <c r="E68" s="2384"/>
      <c r="F68" s="2384"/>
      <c r="G68" s="2384"/>
      <c r="H68" s="2384"/>
    </row>
    <row r="69" spans="1:11" ht="4.5" customHeight="1">
      <c r="A69" s="964"/>
      <c r="B69" s="964"/>
      <c r="C69" s="964"/>
      <c r="D69" s="964"/>
      <c r="E69" s="964"/>
      <c r="F69" s="964"/>
      <c r="G69" s="964"/>
      <c r="H69" s="964"/>
    </row>
    <row r="70" spans="1:11">
      <c r="B70" s="965"/>
      <c r="C70" s="965"/>
      <c r="D70" s="965"/>
      <c r="E70" s="965"/>
      <c r="F70" s="965"/>
      <c r="G70" s="965"/>
      <c r="H70" s="965"/>
    </row>
  </sheetData>
  <mergeCells count="3">
    <mergeCell ref="B3:B4"/>
    <mergeCell ref="E36:E37"/>
    <mergeCell ref="A68:H68"/>
  </mergeCells>
  <phoneticPr fontId="8"/>
  <conditionalFormatting sqref="A1:XFD1048576">
    <cfRule type="expression" dxfId="0" priority="1">
      <formula>A1&lt;&gt;#REF!</formula>
    </cfRule>
  </conditionalFormatting>
  <pageMargins left="0.78740157480314965" right="0.23622047244094491" top="0.98425196850393704" bottom="0.98425196850393704" header="0.51181102362204722" footer="0.51181102362204722"/>
  <pageSetup paperSize="9" scale="78"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4E4B5-3ABB-4E47-9740-0F777809286E}">
  <sheetPr>
    <pageSetUpPr fitToPage="1"/>
  </sheetPr>
  <dimension ref="A1:N34"/>
  <sheetViews>
    <sheetView view="pageBreakPreview" topLeftCell="A13" zoomScale="85" zoomScaleNormal="100" zoomScaleSheetLayoutView="85" workbookViewId="0">
      <selection activeCell="K12" sqref="K12"/>
    </sheetView>
  </sheetViews>
  <sheetFormatPr defaultColWidth="9" defaultRowHeight="13.5"/>
  <cols>
    <col min="1" max="1" width="11.625" style="264" customWidth="1"/>
    <col min="2" max="2" width="5.625" style="264" customWidth="1"/>
    <col min="3" max="3" width="8.125" style="264" customWidth="1"/>
    <col min="4" max="4" width="13.125" style="264" customWidth="1"/>
    <col min="5" max="5" width="5.625" style="264" customWidth="1"/>
    <col min="6" max="6" width="8.125" style="264" customWidth="1"/>
    <col min="7" max="7" width="13.125" style="264" customWidth="1"/>
    <col min="8" max="8" width="5.625" style="264" customWidth="1"/>
    <col min="9" max="9" width="8.125" style="264" customWidth="1"/>
    <col min="10" max="16384" width="9" style="264"/>
  </cols>
  <sheetData>
    <row r="1" spans="1:14" ht="18" customHeight="1">
      <c r="A1" s="2385" t="s">
        <v>1741</v>
      </c>
      <c r="B1" s="2385"/>
      <c r="C1" s="2385"/>
      <c r="D1" s="2385"/>
      <c r="E1" s="2385"/>
      <c r="F1" s="2385"/>
      <c r="I1" s="303" t="s">
        <v>1742</v>
      </c>
    </row>
    <row r="2" spans="1:14" ht="18" customHeight="1">
      <c r="A2" s="966" t="s">
        <v>1743</v>
      </c>
      <c r="B2" s="2386" t="s">
        <v>1744</v>
      </c>
      <c r="C2" s="2387"/>
      <c r="D2" s="2388"/>
      <c r="E2" s="2387" t="s">
        <v>1745</v>
      </c>
      <c r="F2" s="2387"/>
      <c r="G2" s="2387"/>
      <c r="H2" s="2389" t="s">
        <v>1746</v>
      </c>
      <c r="I2" s="2390"/>
      <c r="K2" s="264" t="s">
        <v>1743</v>
      </c>
    </row>
    <row r="3" spans="1:14" ht="18" customHeight="1">
      <c r="A3" s="967" t="s">
        <v>1717</v>
      </c>
      <c r="B3" s="2391" t="s">
        <v>1747</v>
      </c>
      <c r="C3" s="2393"/>
      <c r="D3" s="968" t="s">
        <v>1748</v>
      </c>
      <c r="E3" s="2387" t="s">
        <v>1747</v>
      </c>
      <c r="F3" s="2388"/>
      <c r="G3" s="1726" t="s">
        <v>1748</v>
      </c>
      <c r="H3" s="2391"/>
      <c r="I3" s="2392"/>
      <c r="K3" s="264" t="s">
        <v>1717</v>
      </c>
      <c r="L3" s="264" t="s">
        <v>1749</v>
      </c>
      <c r="M3" s="264" t="s">
        <v>1750</v>
      </c>
      <c r="N3" s="264" t="s">
        <v>1751</v>
      </c>
    </row>
    <row r="4" spans="1:14" ht="17.100000000000001" customHeight="1">
      <c r="A4" s="818" t="s">
        <v>1663</v>
      </c>
      <c r="B4" s="2394">
        <v>28401</v>
      </c>
      <c r="C4" s="2395"/>
      <c r="D4" s="969">
        <v>170310</v>
      </c>
      <c r="E4" s="2396">
        <v>4001.8</v>
      </c>
      <c r="F4" s="2396"/>
      <c r="G4" s="1724">
        <v>91073</v>
      </c>
      <c r="H4" s="2397">
        <f t="shared" ref="H4:H15" si="0">G4/D4*100</f>
        <v>53.474839997651344</v>
      </c>
      <c r="I4" s="2398"/>
      <c r="K4" s="264" t="s">
        <v>1737</v>
      </c>
      <c r="L4" s="264">
        <v>28401</v>
      </c>
      <c r="M4" s="264">
        <v>4001.8</v>
      </c>
      <c r="N4" s="264">
        <v>53.474839997651344</v>
      </c>
    </row>
    <row r="5" spans="1:14" ht="17.100000000000001" customHeight="1">
      <c r="A5" s="818" t="s">
        <v>1664</v>
      </c>
      <c r="B5" s="2394">
        <v>28401</v>
      </c>
      <c r="C5" s="2395"/>
      <c r="D5" s="969">
        <v>171833</v>
      </c>
      <c r="E5" s="2396">
        <v>4203</v>
      </c>
      <c r="F5" s="2396"/>
      <c r="G5" s="1724">
        <v>96884</v>
      </c>
      <c r="H5" s="2397">
        <f t="shared" si="0"/>
        <v>56.382650596800374</v>
      </c>
      <c r="I5" s="2398"/>
      <c r="K5" s="264" t="s">
        <v>1724</v>
      </c>
      <c r="L5" s="264">
        <v>28401</v>
      </c>
      <c r="M5" s="264">
        <v>4203</v>
      </c>
      <c r="N5" s="264">
        <v>56.382650596800374</v>
      </c>
    </row>
    <row r="6" spans="1:14" ht="17.100000000000001" customHeight="1">
      <c r="A6" s="818" t="s">
        <v>1665</v>
      </c>
      <c r="B6" s="2394">
        <v>28401</v>
      </c>
      <c r="C6" s="2395"/>
      <c r="D6" s="969">
        <v>173423</v>
      </c>
      <c r="E6" s="2396">
        <v>4575</v>
      </c>
      <c r="F6" s="2396"/>
      <c r="G6" s="1724">
        <v>104640</v>
      </c>
      <c r="H6" s="2397">
        <f t="shared" si="0"/>
        <v>60.33801744866598</v>
      </c>
      <c r="I6" s="2398"/>
      <c r="K6" s="264" t="s">
        <v>1725</v>
      </c>
      <c r="L6" s="264">
        <v>28401</v>
      </c>
      <c r="M6" s="264">
        <v>4575</v>
      </c>
      <c r="N6" s="264">
        <v>60.33801744866598</v>
      </c>
    </row>
    <row r="7" spans="1:14" ht="17.100000000000001" customHeight="1">
      <c r="A7" s="818" t="s">
        <v>1666</v>
      </c>
      <c r="B7" s="2394">
        <v>28401</v>
      </c>
      <c r="C7" s="2395"/>
      <c r="D7" s="969">
        <v>175160</v>
      </c>
      <c r="E7" s="2396">
        <v>4733.6000000000004</v>
      </c>
      <c r="F7" s="2396"/>
      <c r="G7" s="1724">
        <v>108128</v>
      </c>
      <c r="H7" s="2397">
        <f t="shared" si="0"/>
        <v>61.730988810230649</v>
      </c>
      <c r="I7" s="2398"/>
      <c r="K7" s="264" t="s">
        <v>1726</v>
      </c>
      <c r="L7" s="264">
        <v>28401</v>
      </c>
      <c r="M7" s="264">
        <v>4733.6000000000004</v>
      </c>
      <c r="N7" s="264">
        <v>61.730988810230649</v>
      </c>
    </row>
    <row r="8" spans="1:14" ht="17.100000000000001" customHeight="1">
      <c r="A8" s="818" t="s">
        <v>1667</v>
      </c>
      <c r="B8" s="2394">
        <v>28407</v>
      </c>
      <c r="C8" s="2395"/>
      <c r="D8" s="969">
        <v>177019</v>
      </c>
      <c r="E8" s="2396">
        <v>4932.1000000000004</v>
      </c>
      <c r="F8" s="2396"/>
      <c r="G8" s="1724">
        <v>109428</v>
      </c>
      <c r="H8" s="2397">
        <f t="shared" si="0"/>
        <v>61.817093080403794</v>
      </c>
      <c r="I8" s="2398"/>
      <c r="K8" s="264" t="s">
        <v>1727</v>
      </c>
      <c r="L8" s="264">
        <v>28407</v>
      </c>
      <c r="M8" s="264">
        <v>4932.1000000000004</v>
      </c>
      <c r="N8" s="264">
        <v>61.817093080403794</v>
      </c>
    </row>
    <row r="9" spans="1:14" ht="17.100000000000001" customHeight="1">
      <c r="A9" s="818" t="s">
        <v>1668</v>
      </c>
      <c r="B9" s="2394">
        <v>28407</v>
      </c>
      <c r="C9" s="2395"/>
      <c r="D9" s="969">
        <v>179019</v>
      </c>
      <c r="E9" s="2396">
        <v>5027.3</v>
      </c>
      <c r="F9" s="2396"/>
      <c r="G9" s="1724">
        <v>114787</v>
      </c>
      <c r="H9" s="2397">
        <f t="shared" si="0"/>
        <v>64.120009607918718</v>
      </c>
      <c r="I9" s="2398"/>
      <c r="K9" s="264" t="s">
        <v>1728</v>
      </c>
      <c r="L9" s="264">
        <v>28407</v>
      </c>
      <c r="M9" s="264">
        <v>5027.3</v>
      </c>
      <c r="N9" s="264">
        <v>64.120009607918718</v>
      </c>
    </row>
    <row r="10" spans="1:14" ht="17.100000000000001" customHeight="1">
      <c r="A10" s="818" t="s">
        <v>1630</v>
      </c>
      <c r="B10" s="2394">
        <v>28407</v>
      </c>
      <c r="C10" s="2395"/>
      <c r="D10" s="969">
        <v>180476</v>
      </c>
      <c r="E10" s="2396">
        <v>5164.3</v>
      </c>
      <c r="F10" s="2396"/>
      <c r="G10" s="1724">
        <v>117588</v>
      </c>
      <c r="H10" s="2397">
        <f t="shared" si="0"/>
        <v>65.154369556062846</v>
      </c>
      <c r="I10" s="2398"/>
      <c r="K10" s="264" t="s">
        <v>1752</v>
      </c>
      <c r="L10" s="264">
        <v>28407</v>
      </c>
      <c r="M10" s="264">
        <v>5164.3</v>
      </c>
      <c r="N10" s="264">
        <v>65.154369556062846</v>
      </c>
    </row>
    <row r="11" spans="1:14" ht="17.100000000000001" customHeight="1">
      <c r="A11" s="818" t="s">
        <v>1631</v>
      </c>
      <c r="B11" s="2394">
        <v>28407</v>
      </c>
      <c r="C11" s="2395"/>
      <c r="D11" s="969">
        <v>181548</v>
      </c>
      <c r="E11" s="2396">
        <v>5320.1</v>
      </c>
      <c r="F11" s="2396"/>
      <c r="G11" s="1724">
        <v>121769</v>
      </c>
      <c r="H11" s="2397">
        <f t="shared" si="0"/>
        <v>67.072619913191005</v>
      </c>
      <c r="I11" s="2398"/>
      <c r="K11" s="264" t="s">
        <v>1729</v>
      </c>
      <c r="L11" s="264">
        <v>28407</v>
      </c>
      <c r="M11" s="264">
        <v>5320.1</v>
      </c>
      <c r="N11" s="264">
        <v>67.072619913191005</v>
      </c>
    </row>
    <row r="12" spans="1:14" ht="17.100000000000001" customHeight="1">
      <c r="A12" s="818" t="s">
        <v>1632</v>
      </c>
      <c r="B12" s="2394">
        <v>28407</v>
      </c>
      <c r="C12" s="2395"/>
      <c r="D12" s="969">
        <v>182788</v>
      </c>
      <c r="E12" s="2396">
        <v>5465.5</v>
      </c>
      <c r="F12" s="2396"/>
      <c r="G12" s="1724">
        <v>127854</v>
      </c>
      <c r="H12" s="2397">
        <f t="shared" si="0"/>
        <v>69.946604809943764</v>
      </c>
      <c r="I12" s="2398"/>
      <c r="K12" s="264" t="s">
        <v>1730</v>
      </c>
      <c r="L12" s="264">
        <v>28407</v>
      </c>
      <c r="M12" s="264">
        <v>5465.5</v>
      </c>
      <c r="N12" s="264">
        <v>69.946604809943764</v>
      </c>
    </row>
    <row r="13" spans="1:14" ht="17.100000000000001" customHeight="1">
      <c r="A13" s="818" t="s">
        <v>1633</v>
      </c>
      <c r="B13" s="2394">
        <v>28407</v>
      </c>
      <c r="C13" s="2395"/>
      <c r="D13" s="969">
        <v>183696</v>
      </c>
      <c r="E13" s="2396">
        <v>5759.7</v>
      </c>
      <c r="F13" s="2396"/>
      <c r="G13" s="1724">
        <v>132160</v>
      </c>
      <c r="H13" s="2397">
        <f t="shared" si="0"/>
        <v>71.9449525302674</v>
      </c>
      <c r="I13" s="2398"/>
      <c r="K13" s="264" t="s">
        <v>1633</v>
      </c>
      <c r="L13" s="264">
        <v>28407</v>
      </c>
      <c r="M13" s="264">
        <v>5759.7</v>
      </c>
      <c r="N13" s="264">
        <v>71.9449525302674</v>
      </c>
    </row>
    <row r="14" spans="1:14" ht="17.100000000000001" customHeight="1">
      <c r="A14" s="818" t="s">
        <v>1634</v>
      </c>
      <c r="B14" s="2394">
        <v>28407</v>
      </c>
      <c r="C14" s="2395"/>
      <c r="D14" s="969">
        <v>184876</v>
      </c>
      <c r="E14" s="2396">
        <v>5906.2</v>
      </c>
      <c r="F14" s="2396"/>
      <c r="G14" s="1724">
        <v>136389</v>
      </c>
      <c r="H14" s="2397">
        <f t="shared" si="0"/>
        <v>73.773231787792909</v>
      </c>
      <c r="I14" s="2398"/>
      <c r="K14" s="264" t="s">
        <v>1634</v>
      </c>
      <c r="L14" s="264">
        <v>28407</v>
      </c>
      <c r="M14" s="264">
        <v>5906.2</v>
      </c>
      <c r="N14" s="264">
        <v>73.773231787792909</v>
      </c>
    </row>
    <row r="15" spans="1:14" ht="17.100000000000001" customHeight="1">
      <c r="A15" s="818" t="s">
        <v>1635</v>
      </c>
      <c r="B15" s="2394">
        <v>28407</v>
      </c>
      <c r="C15" s="2395"/>
      <c r="D15" s="969">
        <v>186674</v>
      </c>
      <c r="E15" s="2396">
        <v>6006.4</v>
      </c>
      <c r="F15" s="2396"/>
      <c r="G15" s="1724">
        <v>138066</v>
      </c>
      <c r="H15" s="2397">
        <f t="shared" si="0"/>
        <v>73.961022959812297</v>
      </c>
      <c r="I15" s="2398"/>
      <c r="K15" s="264" t="s">
        <v>1635</v>
      </c>
      <c r="L15" s="264">
        <v>28407</v>
      </c>
      <c r="M15" s="264">
        <v>6006.4</v>
      </c>
      <c r="N15" s="264">
        <v>73.961022959812297</v>
      </c>
    </row>
    <row r="16" spans="1:14" ht="17.100000000000001" customHeight="1">
      <c r="A16" s="818" t="s">
        <v>1636</v>
      </c>
      <c r="B16" s="2394">
        <v>28407</v>
      </c>
      <c r="C16" s="2395"/>
      <c r="D16" s="969">
        <v>188391</v>
      </c>
      <c r="E16" s="2396">
        <v>6090.8</v>
      </c>
      <c r="F16" s="2396"/>
      <c r="G16" s="1724">
        <v>140592</v>
      </c>
      <c r="H16" s="2397">
        <f>G16/D16*100</f>
        <v>74.627768842460625</v>
      </c>
      <c r="I16" s="2398"/>
      <c r="K16" s="264" t="s">
        <v>1636</v>
      </c>
      <c r="L16" s="264">
        <v>28407</v>
      </c>
      <c r="M16" s="264">
        <v>6090.8</v>
      </c>
      <c r="N16" s="264">
        <v>74.627768842460625</v>
      </c>
    </row>
    <row r="17" spans="1:14" ht="17.100000000000001" customHeight="1">
      <c r="A17" s="818" t="s">
        <v>1637</v>
      </c>
      <c r="B17" s="2394">
        <v>28407</v>
      </c>
      <c r="C17" s="2395"/>
      <c r="D17" s="969">
        <v>191100</v>
      </c>
      <c r="E17" s="2396">
        <v>6288.8</v>
      </c>
      <c r="F17" s="2396"/>
      <c r="G17" s="1724">
        <v>145097</v>
      </c>
      <c r="H17" s="2397">
        <f>G17/D17*100</f>
        <v>75.927263212977508</v>
      </c>
      <c r="I17" s="2398"/>
      <c r="K17" s="264" t="s">
        <v>1637</v>
      </c>
      <c r="L17" s="264">
        <v>28407</v>
      </c>
      <c r="M17" s="264">
        <v>6288.8</v>
      </c>
      <c r="N17" s="264">
        <v>75.927263212977508</v>
      </c>
    </row>
    <row r="18" spans="1:14" ht="17.100000000000001" customHeight="1">
      <c r="A18" s="818" t="s">
        <v>1638</v>
      </c>
      <c r="B18" s="2394">
        <v>28407</v>
      </c>
      <c r="C18" s="2395"/>
      <c r="D18" s="969">
        <v>194740</v>
      </c>
      <c r="E18" s="2396">
        <v>6463.8</v>
      </c>
      <c r="F18" s="2396"/>
      <c r="G18" s="970">
        <v>148798</v>
      </c>
      <c r="H18" s="2397">
        <f>G18/D18*100</f>
        <v>76.408544726301727</v>
      </c>
      <c r="I18" s="2398"/>
      <c r="K18" s="264" t="s">
        <v>1638</v>
      </c>
      <c r="L18" s="264">
        <v>28407</v>
      </c>
      <c r="M18" s="264">
        <v>6463.8</v>
      </c>
      <c r="N18" s="264">
        <v>76.408544726301727</v>
      </c>
    </row>
    <row r="19" spans="1:14" ht="17.100000000000001" customHeight="1">
      <c r="A19" s="818" t="s">
        <v>1414</v>
      </c>
      <c r="B19" s="2394">
        <v>28407</v>
      </c>
      <c r="C19" s="2395"/>
      <c r="D19" s="969">
        <v>197837</v>
      </c>
      <c r="E19" s="2396">
        <v>6646.6</v>
      </c>
      <c r="F19" s="2396"/>
      <c r="G19" s="970">
        <v>153989</v>
      </c>
      <c r="H19" s="2397">
        <v>77.8</v>
      </c>
      <c r="I19" s="2398"/>
      <c r="K19" s="264" t="s">
        <v>1414</v>
      </c>
      <c r="L19" s="264">
        <v>28407</v>
      </c>
      <c r="M19" s="264">
        <v>6646.6</v>
      </c>
      <c r="N19" s="264">
        <v>77.8</v>
      </c>
    </row>
    <row r="20" spans="1:14" ht="17.100000000000001" customHeight="1">
      <c r="A20" s="818" t="s">
        <v>1415</v>
      </c>
      <c r="B20" s="2394">
        <v>28407</v>
      </c>
      <c r="C20" s="2395"/>
      <c r="D20" s="969">
        <v>200555</v>
      </c>
      <c r="E20" s="2396">
        <v>6858.4</v>
      </c>
      <c r="F20" s="2396"/>
      <c r="G20" s="970">
        <v>157436</v>
      </c>
      <c r="H20" s="2397">
        <v>78.5</v>
      </c>
      <c r="I20" s="2398"/>
      <c r="K20" s="264" t="s">
        <v>1415</v>
      </c>
      <c r="L20" s="264">
        <v>28407</v>
      </c>
      <c r="M20" s="264">
        <v>6858.4</v>
      </c>
      <c r="N20" s="264">
        <v>78.5</v>
      </c>
    </row>
    <row r="21" spans="1:14" ht="17.100000000000001" customHeight="1">
      <c r="A21" s="818" t="s">
        <v>1416</v>
      </c>
      <c r="B21" s="2394">
        <v>28407</v>
      </c>
      <c r="C21" s="2395"/>
      <c r="D21" s="969">
        <v>203116</v>
      </c>
      <c r="E21" s="2399">
        <v>6986.4</v>
      </c>
      <c r="F21" s="2399"/>
      <c r="G21" s="970">
        <v>160613</v>
      </c>
      <c r="H21" s="2400">
        <v>79.099999999999994</v>
      </c>
      <c r="I21" s="2401"/>
      <c r="K21" s="264" t="s">
        <v>1753</v>
      </c>
      <c r="L21" s="264">
        <v>28407</v>
      </c>
      <c r="M21" s="264">
        <v>6986.4</v>
      </c>
      <c r="N21" s="264">
        <v>79.099999999999994</v>
      </c>
    </row>
    <row r="22" spans="1:14" ht="17.100000000000001" customHeight="1">
      <c r="A22" s="818" t="s">
        <v>1417</v>
      </c>
      <c r="B22" s="2394">
        <v>28407</v>
      </c>
      <c r="C22" s="2395"/>
      <c r="D22" s="969">
        <v>205993</v>
      </c>
      <c r="E22" s="2402">
        <v>7175.2</v>
      </c>
      <c r="F22" s="2399"/>
      <c r="G22" s="970">
        <v>165269</v>
      </c>
      <c r="H22" s="2400">
        <v>80.2</v>
      </c>
      <c r="I22" s="2401"/>
      <c r="K22" s="264" t="s">
        <v>1417</v>
      </c>
      <c r="L22" s="264">
        <v>28407</v>
      </c>
      <c r="M22" s="264">
        <v>7175.2</v>
      </c>
      <c r="N22" s="264">
        <v>80.2</v>
      </c>
    </row>
    <row r="23" spans="1:14" ht="17.100000000000001" customHeight="1">
      <c r="A23" s="818" t="s">
        <v>1639</v>
      </c>
      <c r="B23" s="2394">
        <v>28407</v>
      </c>
      <c r="C23" s="2395"/>
      <c r="D23" s="969">
        <v>207147</v>
      </c>
      <c r="E23" s="2396">
        <v>7565.8</v>
      </c>
      <c r="F23" s="2396"/>
      <c r="G23" s="970">
        <v>166995</v>
      </c>
      <c r="H23" s="2397">
        <v>80.599999999999994</v>
      </c>
      <c r="I23" s="2398"/>
      <c r="K23" s="264" t="s">
        <v>1639</v>
      </c>
      <c r="L23" s="264">
        <v>28407</v>
      </c>
      <c r="M23" s="264">
        <v>7565.8</v>
      </c>
      <c r="N23" s="264">
        <v>80.599999999999994</v>
      </c>
    </row>
    <row r="24" spans="1:14" ht="17.100000000000001" customHeight="1">
      <c r="A24" s="818" t="s">
        <v>1640</v>
      </c>
      <c r="B24" s="2394">
        <v>28407</v>
      </c>
      <c r="C24" s="2395"/>
      <c r="D24" s="969">
        <v>216064</v>
      </c>
      <c r="E24" s="2396">
        <v>7709.4</v>
      </c>
      <c r="F24" s="2396"/>
      <c r="G24" s="970">
        <v>175618</v>
      </c>
      <c r="H24" s="2397">
        <v>81.3</v>
      </c>
      <c r="I24" s="2398"/>
      <c r="K24" s="264" t="s">
        <v>1640</v>
      </c>
      <c r="L24" s="264">
        <v>28407</v>
      </c>
      <c r="M24" s="264">
        <v>7709.4</v>
      </c>
      <c r="N24" s="264">
        <v>81.3</v>
      </c>
    </row>
    <row r="25" spans="1:14" ht="17.100000000000001" customHeight="1">
      <c r="A25" s="818" t="s">
        <v>1641</v>
      </c>
      <c r="B25" s="2394">
        <v>28407</v>
      </c>
      <c r="C25" s="2395"/>
      <c r="D25" s="969">
        <v>218109</v>
      </c>
      <c r="E25" s="2396">
        <v>7819</v>
      </c>
      <c r="F25" s="2396"/>
      <c r="G25" s="970">
        <v>176215</v>
      </c>
      <c r="H25" s="2397">
        <v>80.8</v>
      </c>
      <c r="I25" s="2398"/>
      <c r="K25" s="264" t="s">
        <v>1641</v>
      </c>
      <c r="L25" s="264">
        <v>28407</v>
      </c>
      <c r="M25" s="264">
        <v>7819</v>
      </c>
      <c r="N25" s="264">
        <v>80.8</v>
      </c>
    </row>
    <row r="26" spans="1:14" ht="17.100000000000001" customHeight="1">
      <c r="A26" s="818" t="s">
        <v>1642</v>
      </c>
      <c r="B26" s="2394">
        <v>28372</v>
      </c>
      <c r="C26" s="2395"/>
      <c r="D26" s="969">
        <v>220166</v>
      </c>
      <c r="E26" s="2396">
        <v>7848.8</v>
      </c>
      <c r="F26" s="2396"/>
      <c r="G26" s="970">
        <v>181282</v>
      </c>
      <c r="H26" s="2397">
        <v>82.3</v>
      </c>
      <c r="I26" s="2398"/>
      <c r="K26" s="264" t="s">
        <v>1642</v>
      </c>
      <c r="L26" s="264">
        <v>28372</v>
      </c>
      <c r="M26" s="264">
        <v>7848.8</v>
      </c>
      <c r="N26" s="264">
        <v>82.3</v>
      </c>
    </row>
    <row r="27" spans="1:14" ht="17.100000000000001" customHeight="1">
      <c r="A27" s="818" t="s">
        <v>1670</v>
      </c>
      <c r="B27" s="2394">
        <v>28372</v>
      </c>
      <c r="C27" s="2395"/>
      <c r="D27" s="969">
        <v>223771</v>
      </c>
      <c r="E27" s="2396">
        <v>7921.5</v>
      </c>
      <c r="F27" s="2396"/>
      <c r="G27" s="970">
        <v>185348</v>
      </c>
      <c r="H27" s="2397">
        <v>82.8</v>
      </c>
      <c r="I27" s="2398"/>
      <c r="K27" s="264" t="s">
        <v>1670</v>
      </c>
      <c r="L27" s="264">
        <v>28372</v>
      </c>
      <c r="M27" s="264">
        <v>7921.5</v>
      </c>
      <c r="N27" s="264">
        <v>82.8</v>
      </c>
    </row>
    <row r="28" spans="1:14" ht="17.100000000000001" customHeight="1">
      <c r="A28" s="818" t="s">
        <v>1671</v>
      </c>
      <c r="B28" s="2394">
        <v>28372</v>
      </c>
      <c r="C28" s="2395"/>
      <c r="D28" s="969">
        <v>226781</v>
      </c>
      <c r="E28" s="2396">
        <v>8024.1</v>
      </c>
      <c r="F28" s="2396"/>
      <c r="G28" s="970">
        <v>189744</v>
      </c>
      <c r="H28" s="2397">
        <v>83.7</v>
      </c>
      <c r="I28" s="2398"/>
      <c r="K28" s="264" t="s">
        <v>1671</v>
      </c>
      <c r="L28" s="264">
        <v>28372</v>
      </c>
      <c r="M28" s="264">
        <v>8024.1</v>
      </c>
      <c r="N28" s="264">
        <v>83.7</v>
      </c>
    </row>
    <row r="29" spans="1:14" ht="17.100000000000001" customHeight="1">
      <c r="A29" s="818" t="s">
        <v>1672</v>
      </c>
      <c r="B29" s="2394">
        <v>28372</v>
      </c>
      <c r="C29" s="2395"/>
      <c r="D29" s="969">
        <v>230310</v>
      </c>
      <c r="E29" s="2396">
        <v>8075.5</v>
      </c>
      <c r="F29" s="2396"/>
      <c r="G29" s="970">
        <v>193985</v>
      </c>
      <c r="H29" s="2397">
        <v>84.2</v>
      </c>
      <c r="I29" s="2398"/>
      <c r="K29" s="264" t="s">
        <v>1672</v>
      </c>
      <c r="L29" s="264">
        <v>28372</v>
      </c>
      <c r="M29" s="264">
        <v>8075.5</v>
      </c>
      <c r="N29" s="264">
        <v>84.2</v>
      </c>
    </row>
    <row r="30" spans="1:14" ht="17.100000000000001" customHeight="1">
      <c r="A30" s="818" t="s">
        <v>1673</v>
      </c>
      <c r="B30" s="2394">
        <v>28372</v>
      </c>
      <c r="C30" s="2395"/>
      <c r="D30" s="969">
        <v>233868</v>
      </c>
      <c r="E30" s="2396">
        <v>8147.3</v>
      </c>
      <c r="F30" s="2396"/>
      <c r="G30" s="970">
        <v>197974</v>
      </c>
      <c r="H30" s="2397">
        <v>84.7</v>
      </c>
      <c r="I30" s="2398"/>
      <c r="K30" s="264" t="s">
        <v>1673</v>
      </c>
      <c r="L30" s="264">
        <v>28372</v>
      </c>
      <c r="M30" s="264">
        <v>8147.3</v>
      </c>
      <c r="N30" s="264">
        <v>84.7</v>
      </c>
    </row>
    <row r="31" spans="1:14" ht="17.100000000000001" customHeight="1">
      <c r="A31" s="818" t="s">
        <v>1738</v>
      </c>
      <c r="B31" s="2394">
        <v>28372</v>
      </c>
      <c r="C31" s="2395"/>
      <c r="D31" s="969">
        <v>238014</v>
      </c>
      <c r="E31" s="2396">
        <v>8209.7000000000007</v>
      </c>
      <c r="F31" s="2396"/>
      <c r="G31" s="970">
        <v>202449</v>
      </c>
      <c r="H31" s="2397">
        <v>85.1</v>
      </c>
      <c r="I31" s="2398"/>
      <c r="K31" s="264" t="s">
        <v>1738</v>
      </c>
      <c r="L31" s="264">
        <v>28372</v>
      </c>
      <c r="M31" s="264">
        <v>8209.7000000000007</v>
      </c>
      <c r="N31" s="264">
        <v>85.1</v>
      </c>
    </row>
    <row r="32" spans="1:14" ht="17.100000000000001" customHeight="1">
      <c r="A32" s="818" t="s">
        <v>1739</v>
      </c>
      <c r="B32" s="2394">
        <v>28372</v>
      </c>
      <c r="C32" s="2395"/>
      <c r="D32" s="969">
        <v>242866</v>
      </c>
      <c r="E32" s="2396">
        <v>8272.5</v>
      </c>
      <c r="F32" s="2396"/>
      <c r="G32" s="970">
        <v>207561</v>
      </c>
      <c r="H32" s="2397">
        <v>85.5</v>
      </c>
      <c r="I32" s="2398"/>
      <c r="K32" s="264" t="s">
        <v>1754</v>
      </c>
      <c r="L32" s="264">
        <v>28372</v>
      </c>
      <c r="M32" s="264">
        <v>8272.5</v>
      </c>
      <c r="N32" s="264">
        <v>85.5</v>
      </c>
    </row>
    <row r="33" spans="1:14">
      <c r="A33" s="950" t="s">
        <v>2612</v>
      </c>
      <c r="B33" s="2403">
        <v>28372</v>
      </c>
      <c r="C33" s="2404"/>
      <c r="D33" s="971">
        <v>247399</v>
      </c>
      <c r="E33" s="2405">
        <v>8324.2000000000007</v>
      </c>
      <c r="F33" s="2405"/>
      <c r="G33" s="1862">
        <v>212283</v>
      </c>
      <c r="H33" s="2406">
        <v>85.8</v>
      </c>
      <c r="I33" s="2407"/>
      <c r="J33" s="308"/>
      <c r="K33" s="264" t="s">
        <v>2613</v>
      </c>
      <c r="L33" s="264">
        <v>28372</v>
      </c>
      <c r="M33" s="264">
        <v>8324.2000000000007</v>
      </c>
      <c r="N33" s="264">
        <v>85.8</v>
      </c>
    </row>
    <row r="34" spans="1:14">
      <c r="A34" s="949"/>
      <c r="B34" s="949"/>
      <c r="C34" s="949"/>
      <c r="D34" s="949"/>
      <c r="E34" s="949"/>
      <c r="F34" s="949"/>
      <c r="G34" s="949"/>
      <c r="H34" s="949"/>
      <c r="I34" s="1721" t="s">
        <v>2614</v>
      </c>
    </row>
  </sheetData>
  <mergeCells count="96">
    <mergeCell ref="B33:C33"/>
    <mergeCell ref="E33:F33"/>
    <mergeCell ref="H33:I33"/>
    <mergeCell ref="B32:C32"/>
    <mergeCell ref="E32:F32"/>
    <mergeCell ref="H32:I32"/>
    <mergeCell ref="B30:C30"/>
    <mergeCell ref="E30:F30"/>
    <mergeCell ref="H30:I30"/>
    <mergeCell ref="B31:C31"/>
    <mergeCell ref="E31:F31"/>
    <mergeCell ref="H31:I31"/>
    <mergeCell ref="B28:C28"/>
    <mergeCell ref="E28:F28"/>
    <mergeCell ref="H28:I28"/>
    <mergeCell ref="B29:C29"/>
    <mergeCell ref="E29:F29"/>
    <mergeCell ref="H29:I29"/>
    <mergeCell ref="B26:C26"/>
    <mergeCell ref="E26:F26"/>
    <mergeCell ref="H26:I26"/>
    <mergeCell ref="B27:C27"/>
    <mergeCell ref="E27:F27"/>
    <mergeCell ref="H27:I27"/>
    <mergeCell ref="B24:C24"/>
    <mergeCell ref="E24:F24"/>
    <mergeCell ref="H24:I24"/>
    <mergeCell ref="B25:C25"/>
    <mergeCell ref="E25:F25"/>
    <mergeCell ref="H25:I25"/>
    <mergeCell ref="B22:C22"/>
    <mergeCell ref="E22:F22"/>
    <mergeCell ref="H22:I22"/>
    <mergeCell ref="B23:C23"/>
    <mergeCell ref="E23:F23"/>
    <mergeCell ref="H23:I23"/>
    <mergeCell ref="B20:C20"/>
    <mergeCell ref="E20:F20"/>
    <mergeCell ref="H20:I20"/>
    <mergeCell ref="B21:C21"/>
    <mergeCell ref="E21:F21"/>
    <mergeCell ref="H21:I21"/>
    <mergeCell ref="B18:C18"/>
    <mergeCell ref="E18:F18"/>
    <mergeCell ref="H18:I18"/>
    <mergeCell ref="B19:C19"/>
    <mergeCell ref="E19:F19"/>
    <mergeCell ref="H19:I19"/>
    <mergeCell ref="B16:C16"/>
    <mergeCell ref="E16:F16"/>
    <mergeCell ref="H16:I16"/>
    <mergeCell ref="B17:C17"/>
    <mergeCell ref="E17:F17"/>
    <mergeCell ref="H17:I17"/>
    <mergeCell ref="B14:C14"/>
    <mergeCell ref="E14:F14"/>
    <mergeCell ref="H14:I14"/>
    <mergeCell ref="B15:C15"/>
    <mergeCell ref="E15:F15"/>
    <mergeCell ref="H15:I15"/>
    <mergeCell ref="B12:C12"/>
    <mergeCell ref="E12:F12"/>
    <mergeCell ref="H12:I12"/>
    <mergeCell ref="B13:C13"/>
    <mergeCell ref="E13:F13"/>
    <mergeCell ref="H13:I13"/>
    <mergeCell ref="B10:C10"/>
    <mergeCell ref="E10:F10"/>
    <mergeCell ref="H10:I10"/>
    <mergeCell ref="B11:C11"/>
    <mergeCell ref="E11:F11"/>
    <mergeCell ref="H11:I11"/>
    <mergeCell ref="B8:C8"/>
    <mergeCell ref="E8:F8"/>
    <mergeCell ref="H8:I8"/>
    <mergeCell ref="B9:C9"/>
    <mergeCell ref="E9:F9"/>
    <mergeCell ref="H9:I9"/>
    <mergeCell ref="B6:C6"/>
    <mergeCell ref="E6:F6"/>
    <mergeCell ref="H6:I6"/>
    <mergeCell ref="B7:C7"/>
    <mergeCell ref="E7:F7"/>
    <mergeCell ref="H7:I7"/>
    <mergeCell ref="B4:C4"/>
    <mergeCell ref="E4:F4"/>
    <mergeCell ref="H4:I4"/>
    <mergeCell ref="B5:C5"/>
    <mergeCell ref="E5:F5"/>
    <mergeCell ref="H5:I5"/>
    <mergeCell ref="A1:F1"/>
    <mergeCell ref="B2:D2"/>
    <mergeCell ref="E2:G2"/>
    <mergeCell ref="H2:I3"/>
    <mergeCell ref="B3:C3"/>
    <mergeCell ref="E3:F3"/>
  </mergeCells>
  <phoneticPr fontId="8"/>
  <printOptions horizontalCentered="1"/>
  <pageMargins left="0.98425196850393704" right="0.98425196850393704" top="1.1811023622047245" bottom="1.1811023622047245" header="0.51181102362204722" footer="0.51181102362204722"/>
  <pageSetup paperSize="9" fitToHeight="0"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161BB-5327-48CE-8F6C-DE9817AF84C6}">
  <dimension ref="A1:G36"/>
  <sheetViews>
    <sheetView view="pageBreakPreview" zoomScale="110" zoomScaleNormal="85" zoomScaleSheetLayoutView="110" workbookViewId="0">
      <pane ySplit="4" topLeftCell="A5" activePane="bottomLeft" state="frozen"/>
      <selection activeCell="A155" sqref="A155"/>
      <selection pane="bottomLeft" activeCell="B16" sqref="B16"/>
    </sheetView>
  </sheetViews>
  <sheetFormatPr defaultColWidth="10.75" defaultRowHeight="13.5"/>
  <cols>
    <col min="1" max="5" width="16.625" style="16" customWidth="1"/>
    <col min="6" max="16384" width="10.75" style="16"/>
  </cols>
  <sheetData>
    <row r="1" spans="1:7" ht="18" customHeight="1">
      <c r="A1" s="198" t="s">
        <v>1755</v>
      </c>
    </row>
    <row r="2" spans="1:7" ht="18" customHeight="1">
      <c r="A2" s="60"/>
      <c r="C2" s="60"/>
      <c r="E2" s="972" t="s">
        <v>1756</v>
      </c>
    </row>
    <row r="3" spans="1:7" ht="24.75" customHeight="1">
      <c r="A3" s="973" t="s">
        <v>1757</v>
      </c>
      <c r="B3" s="2408" t="s">
        <v>1758</v>
      </c>
      <c r="C3" s="2409"/>
      <c r="D3" s="2410"/>
      <c r="E3" s="2411" t="s">
        <v>1759</v>
      </c>
    </row>
    <row r="4" spans="1:7" ht="24" customHeight="1">
      <c r="A4" s="351" t="s">
        <v>1760</v>
      </c>
      <c r="B4" s="974" t="s">
        <v>1761</v>
      </c>
      <c r="C4" s="975" t="s">
        <v>1762</v>
      </c>
      <c r="D4" s="976" t="s">
        <v>1763</v>
      </c>
      <c r="E4" s="2412"/>
    </row>
    <row r="5" spans="1:7" ht="18" customHeight="1">
      <c r="A5" s="977" t="s">
        <v>1091</v>
      </c>
      <c r="B5" s="978">
        <v>1821</v>
      </c>
      <c r="C5" s="979">
        <v>21</v>
      </c>
      <c r="D5" s="980">
        <v>2328</v>
      </c>
      <c r="E5" s="981">
        <v>5924</v>
      </c>
      <c r="F5" s="972"/>
      <c r="G5" s="972"/>
    </row>
    <row r="6" spans="1:7" ht="18" customHeight="1">
      <c r="A6" s="977" t="s">
        <v>971</v>
      </c>
      <c r="B6" s="978">
        <v>1943</v>
      </c>
      <c r="C6" s="979">
        <v>18</v>
      </c>
      <c r="D6" s="980">
        <v>2523</v>
      </c>
      <c r="E6" s="981">
        <v>5967</v>
      </c>
      <c r="F6" s="972"/>
      <c r="G6" s="972"/>
    </row>
    <row r="7" spans="1:7" ht="18" customHeight="1">
      <c r="A7" s="977" t="s">
        <v>1764</v>
      </c>
      <c r="B7" s="978">
        <v>1877</v>
      </c>
      <c r="C7" s="979">
        <v>25</v>
      </c>
      <c r="D7" s="980">
        <v>2424</v>
      </c>
      <c r="E7" s="981">
        <v>6311</v>
      </c>
      <c r="F7" s="972"/>
      <c r="G7" s="972"/>
    </row>
    <row r="8" spans="1:7" ht="18" customHeight="1">
      <c r="A8" s="977" t="s">
        <v>1765</v>
      </c>
      <c r="B8" s="978">
        <v>2152</v>
      </c>
      <c r="C8" s="979">
        <v>19</v>
      </c>
      <c r="D8" s="980">
        <v>2795</v>
      </c>
      <c r="E8" s="981">
        <v>6510</v>
      </c>
      <c r="F8" s="972"/>
      <c r="G8" s="972"/>
    </row>
    <row r="9" spans="1:7" ht="18" customHeight="1">
      <c r="A9" s="977" t="s">
        <v>1766</v>
      </c>
      <c r="B9" s="978">
        <v>2148</v>
      </c>
      <c r="C9" s="979">
        <v>29</v>
      </c>
      <c r="D9" s="980">
        <v>2747</v>
      </c>
      <c r="E9" s="981">
        <v>6715</v>
      </c>
      <c r="F9" s="972"/>
      <c r="G9" s="972"/>
    </row>
    <row r="10" spans="1:7" ht="18" customHeight="1">
      <c r="A10" s="982" t="s">
        <v>1095</v>
      </c>
      <c r="B10" s="983">
        <v>1966</v>
      </c>
      <c r="C10" s="984">
        <v>18</v>
      </c>
      <c r="D10" s="985">
        <v>2516</v>
      </c>
      <c r="E10" s="981">
        <v>7174</v>
      </c>
      <c r="F10" s="972"/>
      <c r="G10" s="972"/>
    </row>
    <row r="11" spans="1:7" ht="18" customHeight="1">
      <c r="A11" s="982" t="s">
        <v>972</v>
      </c>
      <c r="B11" s="983">
        <v>1897</v>
      </c>
      <c r="C11" s="984">
        <v>22</v>
      </c>
      <c r="D11" s="985">
        <v>2411</v>
      </c>
      <c r="E11" s="981">
        <v>7317</v>
      </c>
      <c r="F11" s="972"/>
      <c r="G11" s="972"/>
    </row>
    <row r="12" spans="1:7" ht="18" customHeight="1">
      <c r="A12" s="982" t="s">
        <v>1096</v>
      </c>
      <c r="B12" s="983">
        <v>1806</v>
      </c>
      <c r="C12" s="984">
        <v>15</v>
      </c>
      <c r="D12" s="985">
        <v>2387</v>
      </c>
      <c r="E12" s="981">
        <v>7107</v>
      </c>
      <c r="F12" s="972"/>
      <c r="G12" s="972"/>
    </row>
    <row r="13" spans="1:7" ht="18" customHeight="1">
      <c r="A13" s="982" t="s">
        <v>1097</v>
      </c>
      <c r="B13" s="983">
        <v>1489</v>
      </c>
      <c r="C13" s="984">
        <v>15</v>
      </c>
      <c r="D13" s="985">
        <v>1955</v>
      </c>
      <c r="E13" s="981">
        <v>6505</v>
      </c>
      <c r="F13" s="972"/>
      <c r="G13" s="972"/>
    </row>
    <row r="14" spans="1:7" ht="18" customHeight="1">
      <c r="A14" s="982" t="s">
        <v>334</v>
      </c>
      <c r="B14" s="983">
        <v>1766</v>
      </c>
      <c r="C14" s="984">
        <v>12</v>
      </c>
      <c r="D14" s="985">
        <v>1859</v>
      </c>
      <c r="E14" s="981">
        <v>6536</v>
      </c>
      <c r="F14" s="972"/>
      <c r="G14" s="972"/>
    </row>
    <row r="15" spans="1:7" ht="18" customHeight="1">
      <c r="A15" s="982" t="s">
        <v>335</v>
      </c>
      <c r="B15" s="983">
        <v>1316</v>
      </c>
      <c r="C15" s="984">
        <v>8</v>
      </c>
      <c r="D15" s="985">
        <v>1739</v>
      </c>
      <c r="E15" s="981">
        <v>6557</v>
      </c>
      <c r="F15" s="972"/>
      <c r="G15" s="972"/>
    </row>
    <row r="16" spans="1:7" ht="18" customHeight="1">
      <c r="A16" s="982" t="s">
        <v>336</v>
      </c>
      <c r="B16" s="983">
        <v>1229</v>
      </c>
      <c r="C16" s="984">
        <v>12</v>
      </c>
      <c r="D16" s="985">
        <v>1656</v>
      </c>
      <c r="E16" s="981">
        <v>6882</v>
      </c>
      <c r="F16" s="972"/>
      <c r="G16" s="972"/>
    </row>
    <row r="17" spans="1:7" ht="18" customHeight="1">
      <c r="A17" s="982" t="s">
        <v>337</v>
      </c>
      <c r="B17" s="983">
        <v>1054</v>
      </c>
      <c r="C17" s="984">
        <v>14</v>
      </c>
      <c r="D17" s="985">
        <v>1391</v>
      </c>
      <c r="E17" s="981">
        <v>6885</v>
      </c>
      <c r="F17" s="972"/>
      <c r="G17" s="972"/>
    </row>
    <row r="18" spans="1:7" ht="18" customHeight="1">
      <c r="A18" s="982" t="s">
        <v>338</v>
      </c>
      <c r="B18" s="983">
        <v>1110</v>
      </c>
      <c r="C18" s="984">
        <v>8</v>
      </c>
      <c r="D18" s="985">
        <v>1532</v>
      </c>
      <c r="E18" s="981">
        <v>6956</v>
      </c>
      <c r="F18" s="972"/>
      <c r="G18" s="972"/>
    </row>
    <row r="19" spans="1:7" ht="18" customHeight="1">
      <c r="A19" s="982" t="s">
        <v>339</v>
      </c>
      <c r="B19" s="986">
        <v>1027</v>
      </c>
      <c r="C19" s="987">
        <v>14</v>
      </c>
      <c r="D19" s="988">
        <v>1321</v>
      </c>
      <c r="E19" s="989">
        <v>7289</v>
      </c>
      <c r="F19" s="972"/>
      <c r="G19" s="972"/>
    </row>
    <row r="20" spans="1:7" ht="18" customHeight="1">
      <c r="A20" s="982" t="s">
        <v>340</v>
      </c>
      <c r="B20" s="986">
        <v>954</v>
      </c>
      <c r="C20" s="987">
        <v>8</v>
      </c>
      <c r="D20" s="988">
        <v>1197</v>
      </c>
      <c r="E20" s="990">
        <v>7574</v>
      </c>
      <c r="F20" s="972"/>
      <c r="G20" s="972"/>
    </row>
    <row r="21" spans="1:7" ht="18" customHeight="1">
      <c r="A21" s="982" t="s">
        <v>341</v>
      </c>
      <c r="B21" s="986">
        <v>943</v>
      </c>
      <c r="C21" s="987">
        <v>9</v>
      </c>
      <c r="D21" s="988">
        <v>1254</v>
      </c>
      <c r="E21" s="990">
        <v>7788</v>
      </c>
      <c r="F21" s="972"/>
      <c r="G21" s="972"/>
    </row>
    <row r="22" spans="1:7" ht="18" customHeight="1">
      <c r="A22" s="982" t="s">
        <v>342</v>
      </c>
      <c r="B22" s="986">
        <v>879</v>
      </c>
      <c r="C22" s="987">
        <v>8</v>
      </c>
      <c r="D22" s="988">
        <v>1129</v>
      </c>
      <c r="E22" s="990">
        <v>7989</v>
      </c>
      <c r="F22" s="972"/>
      <c r="G22" s="972"/>
    </row>
    <row r="23" spans="1:7" ht="18" customHeight="1">
      <c r="A23" s="982" t="s">
        <v>343</v>
      </c>
      <c r="B23" s="986">
        <v>784</v>
      </c>
      <c r="C23" s="987">
        <v>11</v>
      </c>
      <c r="D23" s="988">
        <v>994</v>
      </c>
      <c r="E23" s="990">
        <v>7945</v>
      </c>
      <c r="F23" s="972"/>
      <c r="G23" s="972"/>
    </row>
    <row r="24" spans="1:7" ht="18" customHeight="1">
      <c r="A24" s="982" t="s">
        <v>344</v>
      </c>
      <c r="B24" s="986">
        <v>758</v>
      </c>
      <c r="C24" s="987">
        <v>8</v>
      </c>
      <c r="D24" s="988">
        <v>967</v>
      </c>
      <c r="E24" s="990">
        <v>8005</v>
      </c>
      <c r="F24" s="991"/>
      <c r="G24" s="972"/>
    </row>
    <row r="25" spans="1:7" ht="18" customHeight="1">
      <c r="A25" s="982" t="s">
        <v>174</v>
      </c>
      <c r="B25" s="986">
        <v>635</v>
      </c>
      <c r="C25" s="987">
        <v>10</v>
      </c>
      <c r="D25" s="988">
        <v>783</v>
      </c>
      <c r="E25" s="990">
        <v>8168</v>
      </c>
      <c r="F25" s="991"/>
      <c r="G25" s="972"/>
    </row>
    <row r="26" spans="1:7" ht="18" customHeight="1">
      <c r="A26" s="982" t="s">
        <v>1767</v>
      </c>
      <c r="B26" s="986">
        <v>553</v>
      </c>
      <c r="C26" s="987">
        <v>1</v>
      </c>
      <c r="D26" s="988">
        <v>669</v>
      </c>
      <c r="E26" s="990">
        <v>7093</v>
      </c>
      <c r="F26" s="991"/>
      <c r="G26" s="972"/>
    </row>
    <row r="27" spans="1:7" ht="18" customHeight="1">
      <c r="A27" s="982" t="s">
        <v>347</v>
      </c>
      <c r="B27" s="986">
        <v>548</v>
      </c>
      <c r="C27" s="987">
        <v>6</v>
      </c>
      <c r="D27" s="988">
        <v>639</v>
      </c>
      <c r="E27" s="990">
        <v>7500</v>
      </c>
      <c r="F27" s="991"/>
      <c r="G27" s="972"/>
    </row>
    <row r="28" spans="1:7" ht="18" customHeight="1">
      <c r="A28" s="992" t="s">
        <v>2615</v>
      </c>
      <c r="B28" s="993">
        <v>530</v>
      </c>
      <c r="C28" s="994">
        <v>6</v>
      </c>
      <c r="D28" s="995">
        <v>639</v>
      </c>
      <c r="E28" s="996">
        <v>7976</v>
      </c>
      <c r="F28" s="991"/>
      <c r="G28" s="972"/>
    </row>
    <row r="29" spans="1:7" ht="18" customHeight="1">
      <c r="A29" s="1728"/>
      <c r="C29" s="60"/>
      <c r="E29" s="997" t="s">
        <v>1768</v>
      </c>
      <c r="F29" s="998"/>
      <c r="G29" s="972"/>
    </row>
    <row r="30" spans="1:7" ht="18" customHeight="1">
      <c r="A30" s="998"/>
      <c r="B30" s="60"/>
      <c r="C30" s="60"/>
      <c r="D30" s="60"/>
      <c r="E30" s="60"/>
    </row>
    <row r="31" spans="1:7" ht="18" customHeight="1">
      <c r="B31" s="60"/>
      <c r="C31" s="60"/>
      <c r="D31" s="60"/>
      <c r="E31" s="60"/>
    </row>
    <row r="32" spans="1:7" ht="18" customHeight="1">
      <c r="A32" s="60"/>
      <c r="B32" s="60"/>
      <c r="C32" s="60"/>
      <c r="D32" s="60"/>
      <c r="E32" s="60"/>
    </row>
    <row r="36" spans="6:6">
      <c r="F36" s="60"/>
    </row>
  </sheetData>
  <mergeCells count="2">
    <mergeCell ref="B3:D3"/>
    <mergeCell ref="E3:E4"/>
  </mergeCells>
  <phoneticPr fontId="8"/>
  <printOptions horizontalCentered="1"/>
  <pageMargins left="0.78740157480314965" right="0.78740157480314965" top="0.78740157480314965" bottom="0.78740157480314965" header="0.51181102362204722" footer="0.51181102362204722"/>
  <pageSetup paperSize="9" scale="92"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AA2BF-BB56-4751-9216-427B6679594D}">
  <dimension ref="A1:DP38"/>
  <sheetViews>
    <sheetView view="pageBreakPreview" zoomScale="75" zoomScaleNormal="100" zoomScaleSheetLayoutView="75" workbookViewId="0">
      <selection activeCell="T5" sqref="T5"/>
    </sheetView>
  </sheetViews>
  <sheetFormatPr defaultColWidth="10.75" defaultRowHeight="13.5"/>
  <cols>
    <col min="1" max="1" width="11" style="264" customWidth="1"/>
    <col min="2" max="10" width="8.25" style="264" customWidth="1"/>
    <col min="11" max="11" width="1.375" style="264" customWidth="1"/>
    <col min="12" max="13" width="8.25" style="264" customWidth="1"/>
    <col min="14" max="14" width="12.125" style="264" customWidth="1"/>
    <col min="15" max="15" width="11.625" style="264" customWidth="1"/>
    <col min="16" max="16" width="14.625" style="264" customWidth="1"/>
    <col min="17" max="16384" width="10.75" style="264"/>
  </cols>
  <sheetData>
    <row r="1" spans="1:120" ht="18.75">
      <c r="A1" s="263" t="s">
        <v>1769</v>
      </c>
    </row>
    <row r="2" spans="1:120" ht="14.25" customHeight="1">
      <c r="A2" s="265"/>
      <c r="B2" s="265"/>
      <c r="C2" s="265"/>
      <c r="D2" s="265"/>
      <c r="E2" s="265"/>
      <c r="F2" s="265"/>
      <c r="G2" s="265"/>
      <c r="H2" s="265"/>
      <c r="I2" s="265"/>
      <c r="J2" s="265"/>
      <c r="L2" s="265"/>
      <c r="M2" s="265"/>
      <c r="N2" s="265"/>
      <c r="O2" s="2413" t="s">
        <v>1770</v>
      </c>
      <c r="P2" s="2413"/>
    </row>
    <row r="3" spans="1:120" ht="18" customHeight="1">
      <c r="A3" s="999" t="s">
        <v>1771</v>
      </c>
      <c r="B3" s="1000" t="s">
        <v>1772</v>
      </c>
      <c r="C3" s="1000"/>
      <c r="D3" s="1000"/>
      <c r="E3" s="1000"/>
      <c r="F3" s="1000"/>
      <c r="G3" s="1000"/>
      <c r="H3" s="1001" t="s">
        <v>1773</v>
      </c>
      <c r="I3" s="1002"/>
      <c r="J3" s="1003"/>
      <c r="L3" s="1004" t="s">
        <v>1774</v>
      </c>
      <c r="M3" s="1000"/>
      <c r="N3" s="1005" t="s">
        <v>1775</v>
      </c>
      <c r="O3" s="1000"/>
      <c r="P3" s="1006" t="s">
        <v>1776</v>
      </c>
    </row>
    <row r="4" spans="1:120" ht="18" customHeight="1">
      <c r="A4" s="1007" t="s">
        <v>1777</v>
      </c>
      <c r="B4" s="1008" t="s">
        <v>908</v>
      </c>
      <c r="C4" s="1000" t="s">
        <v>1778</v>
      </c>
      <c r="D4" s="1005" t="s">
        <v>1779</v>
      </c>
      <c r="E4" s="1009" t="s">
        <v>1780</v>
      </c>
      <c r="F4" s="1001" t="s">
        <v>1781</v>
      </c>
      <c r="G4" s="1005" t="s">
        <v>1468</v>
      </c>
      <c r="H4" s="1008" t="s">
        <v>908</v>
      </c>
      <c r="I4" s="1000" t="s">
        <v>1782</v>
      </c>
      <c r="J4" s="1010" t="s">
        <v>1783</v>
      </c>
      <c r="L4" s="1005" t="s">
        <v>1784</v>
      </c>
      <c r="M4" s="1005" t="s">
        <v>1785</v>
      </c>
      <c r="N4" s="1005" t="s">
        <v>1786</v>
      </c>
      <c r="O4" s="1005" t="s">
        <v>1787</v>
      </c>
      <c r="P4" s="1011" t="s">
        <v>1788</v>
      </c>
    </row>
    <row r="5" spans="1:120" ht="18" customHeight="1">
      <c r="A5" s="1012" t="s">
        <v>1120</v>
      </c>
      <c r="B5" s="1013">
        <f t="shared" ref="B5:B13" si="0">SUM(C5:G5)</f>
        <v>191</v>
      </c>
      <c r="C5" s="1014">
        <v>75</v>
      </c>
      <c r="D5" s="1014">
        <v>33</v>
      </c>
      <c r="E5" s="1014">
        <v>18</v>
      </c>
      <c r="F5" s="1015">
        <v>0</v>
      </c>
      <c r="G5" s="1016">
        <v>65</v>
      </c>
      <c r="H5" s="1017">
        <f>SUM(I5:J5)</f>
        <v>48</v>
      </c>
      <c r="I5" s="1014">
        <v>39</v>
      </c>
      <c r="J5" s="1016">
        <v>9</v>
      </c>
      <c r="L5" s="1018">
        <v>7</v>
      </c>
      <c r="M5" s="1016">
        <v>2</v>
      </c>
      <c r="N5" s="1014">
        <v>6623</v>
      </c>
      <c r="O5" s="1016">
        <v>338</v>
      </c>
      <c r="P5" s="1014">
        <v>459030</v>
      </c>
    </row>
    <row r="6" spans="1:120" ht="18" customHeight="1">
      <c r="A6" s="1012" t="s">
        <v>1090</v>
      </c>
      <c r="B6" s="1013">
        <f t="shared" si="0"/>
        <v>107</v>
      </c>
      <c r="C6" s="1014">
        <v>33</v>
      </c>
      <c r="D6" s="1014">
        <v>14</v>
      </c>
      <c r="E6" s="1014">
        <v>15</v>
      </c>
      <c r="F6" s="1015">
        <v>0</v>
      </c>
      <c r="G6" s="1016">
        <v>45</v>
      </c>
      <c r="H6" s="1017">
        <f t="shared" ref="H6:H13" si="1">SUM(I6:J6)</f>
        <v>18</v>
      </c>
      <c r="I6" s="1014">
        <v>15</v>
      </c>
      <c r="J6" s="1016">
        <v>3</v>
      </c>
      <c r="L6" s="1018">
        <v>2</v>
      </c>
      <c r="M6" s="1016">
        <v>9</v>
      </c>
      <c r="N6" s="1014">
        <v>1377</v>
      </c>
      <c r="O6" s="1016">
        <v>236.02</v>
      </c>
      <c r="P6" s="1014">
        <v>108536</v>
      </c>
    </row>
    <row r="7" spans="1:120" ht="18" customHeight="1">
      <c r="A7" s="1012" t="s">
        <v>1091</v>
      </c>
      <c r="B7" s="1013">
        <f t="shared" si="0"/>
        <v>137</v>
      </c>
      <c r="C7" s="1014">
        <v>49</v>
      </c>
      <c r="D7" s="1014">
        <v>13</v>
      </c>
      <c r="E7" s="1014">
        <v>15</v>
      </c>
      <c r="F7" s="1015">
        <v>0</v>
      </c>
      <c r="G7" s="1016">
        <v>60</v>
      </c>
      <c r="H7" s="1017">
        <f t="shared" si="1"/>
        <v>30</v>
      </c>
      <c r="I7" s="1014">
        <v>22</v>
      </c>
      <c r="J7" s="1016">
        <v>8</v>
      </c>
      <c r="L7" s="1018">
        <v>5</v>
      </c>
      <c r="M7" s="1016">
        <v>9</v>
      </c>
      <c r="N7" s="1014">
        <v>3712</v>
      </c>
      <c r="O7" s="1016">
        <v>36</v>
      </c>
      <c r="P7" s="1014">
        <v>339842</v>
      </c>
    </row>
    <row r="8" spans="1:120" ht="18" customHeight="1">
      <c r="A8" s="1012" t="s">
        <v>971</v>
      </c>
      <c r="B8" s="1013">
        <f t="shared" si="0"/>
        <v>164</v>
      </c>
      <c r="C8" s="1014">
        <v>56</v>
      </c>
      <c r="D8" s="1014">
        <v>16</v>
      </c>
      <c r="E8" s="1014">
        <v>26</v>
      </c>
      <c r="F8" s="1015">
        <v>0</v>
      </c>
      <c r="G8" s="1016">
        <v>66</v>
      </c>
      <c r="H8" s="1017">
        <f t="shared" si="1"/>
        <v>33</v>
      </c>
      <c r="I8" s="1014">
        <v>29</v>
      </c>
      <c r="J8" s="1016">
        <v>4</v>
      </c>
      <c r="L8" s="1018">
        <v>3</v>
      </c>
      <c r="M8" s="1016">
        <v>8</v>
      </c>
      <c r="N8" s="1014">
        <v>2940</v>
      </c>
      <c r="O8" s="1016">
        <v>140</v>
      </c>
      <c r="P8" s="1014">
        <v>387442</v>
      </c>
    </row>
    <row r="9" spans="1:120" ht="18" customHeight="1">
      <c r="A9" s="1012" t="s">
        <v>1092</v>
      </c>
      <c r="B9" s="1013">
        <f t="shared" si="0"/>
        <v>127</v>
      </c>
      <c r="C9" s="1014">
        <v>52</v>
      </c>
      <c r="D9" s="1014">
        <v>9</v>
      </c>
      <c r="E9" s="1014">
        <v>27</v>
      </c>
      <c r="F9" s="1015">
        <v>0</v>
      </c>
      <c r="G9" s="1016">
        <v>39</v>
      </c>
      <c r="H9" s="1017">
        <f t="shared" si="1"/>
        <v>28</v>
      </c>
      <c r="I9" s="1014">
        <v>21</v>
      </c>
      <c r="J9" s="1016">
        <v>7</v>
      </c>
      <c r="L9" s="1018">
        <v>3</v>
      </c>
      <c r="M9" s="1016">
        <v>12</v>
      </c>
      <c r="N9" s="1014">
        <v>3450</v>
      </c>
      <c r="O9" s="1016">
        <v>65</v>
      </c>
      <c r="P9" s="1014">
        <v>354348</v>
      </c>
    </row>
    <row r="10" spans="1:120" ht="18" customHeight="1">
      <c r="A10" s="1012" t="s">
        <v>1093</v>
      </c>
      <c r="B10" s="1013">
        <f t="shared" si="0"/>
        <v>139</v>
      </c>
      <c r="C10" s="1014">
        <v>72</v>
      </c>
      <c r="D10" s="1014">
        <v>14</v>
      </c>
      <c r="E10" s="1014">
        <v>21</v>
      </c>
      <c r="F10" s="1015">
        <v>0</v>
      </c>
      <c r="G10" s="1016">
        <v>32</v>
      </c>
      <c r="H10" s="1017">
        <f t="shared" si="1"/>
        <v>32</v>
      </c>
      <c r="I10" s="1014">
        <v>23</v>
      </c>
      <c r="J10" s="1016">
        <v>9</v>
      </c>
      <c r="L10" s="1018">
        <v>3</v>
      </c>
      <c r="M10" s="1016">
        <v>19</v>
      </c>
      <c r="N10" s="1014">
        <v>2725</v>
      </c>
      <c r="O10" s="1016">
        <v>66</v>
      </c>
      <c r="P10" s="1014">
        <v>300574</v>
      </c>
    </row>
    <row r="11" spans="1:120" ht="18" customHeight="1">
      <c r="A11" s="1012" t="s">
        <v>1094</v>
      </c>
      <c r="B11" s="1013">
        <f t="shared" si="0"/>
        <v>100</v>
      </c>
      <c r="C11" s="1014">
        <v>55</v>
      </c>
      <c r="D11" s="1014">
        <v>1</v>
      </c>
      <c r="E11" s="1014">
        <v>24</v>
      </c>
      <c r="F11" s="1015">
        <v>0</v>
      </c>
      <c r="G11" s="1016">
        <v>20</v>
      </c>
      <c r="H11" s="1017">
        <f t="shared" si="1"/>
        <v>26</v>
      </c>
      <c r="I11" s="1014">
        <v>20</v>
      </c>
      <c r="J11" s="1016">
        <v>6</v>
      </c>
      <c r="L11" s="1018">
        <v>4</v>
      </c>
      <c r="M11" s="1016">
        <v>11</v>
      </c>
      <c r="N11" s="1014">
        <v>3824</v>
      </c>
      <c r="O11" s="1016">
        <v>1</v>
      </c>
      <c r="P11" s="1014">
        <v>609319</v>
      </c>
    </row>
    <row r="12" spans="1:120" ht="18" customHeight="1">
      <c r="A12" s="1012" t="s">
        <v>330</v>
      </c>
      <c r="B12" s="1013">
        <f t="shared" si="0"/>
        <v>129</v>
      </c>
      <c r="C12" s="1014">
        <v>68</v>
      </c>
      <c r="D12" s="1014">
        <v>6</v>
      </c>
      <c r="E12" s="1014">
        <v>26</v>
      </c>
      <c r="F12" s="1015">
        <v>0</v>
      </c>
      <c r="G12" s="1016">
        <v>29</v>
      </c>
      <c r="H12" s="1017">
        <f t="shared" si="1"/>
        <v>31</v>
      </c>
      <c r="I12" s="1014">
        <v>27</v>
      </c>
      <c r="J12" s="1016">
        <v>4</v>
      </c>
      <c r="L12" s="1018">
        <v>4</v>
      </c>
      <c r="M12" s="1016">
        <v>22</v>
      </c>
      <c r="N12" s="1014">
        <v>5428</v>
      </c>
      <c r="O12" s="1016">
        <v>206</v>
      </c>
      <c r="P12" s="1014">
        <v>427030</v>
      </c>
    </row>
    <row r="13" spans="1:120" ht="18" customHeight="1">
      <c r="A13" s="1012" t="s">
        <v>331</v>
      </c>
      <c r="B13" s="1013">
        <f t="shared" si="0"/>
        <v>108</v>
      </c>
      <c r="C13" s="1014">
        <v>58</v>
      </c>
      <c r="D13" s="1014">
        <v>8</v>
      </c>
      <c r="E13" s="1014">
        <v>15</v>
      </c>
      <c r="F13" s="1015">
        <v>0</v>
      </c>
      <c r="G13" s="1016">
        <v>27</v>
      </c>
      <c r="H13" s="1017">
        <f t="shared" si="1"/>
        <v>30</v>
      </c>
      <c r="I13" s="1014">
        <v>21</v>
      </c>
      <c r="J13" s="1016">
        <v>9</v>
      </c>
      <c r="L13" s="1018">
        <v>4</v>
      </c>
      <c r="M13" s="1016">
        <v>16</v>
      </c>
      <c r="N13" s="1014">
        <v>3138</v>
      </c>
      <c r="O13" s="1016">
        <v>78</v>
      </c>
      <c r="P13" s="1014">
        <v>297621</v>
      </c>
    </row>
    <row r="14" spans="1:120" ht="18" customHeight="1">
      <c r="A14" s="1012" t="s">
        <v>332</v>
      </c>
      <c r="B14" s="1013">
        <f>SUM(C14:G14)</f>
        <v>83</v>
      </c>
      <c r="C14" s="1014">
        <v>43</v>
      </c>
      <c r="D14" s="1014">
        <v>1</v>
      </c>
      <c r="E14" s="1014">
        <v>11</v>
      </c>
      <c r="F14" s="1015">
        <v>0</v>
      </c>
      <c r="G14" s="1016">
        <v>28</v>
      </c>
      <c r="H14" s="1017">
        <f>SUM(I14:J14)</f>
        <v>35</v>
      </c>
      <c r="I14" s="1014">
        <v>28</v>
      </c>
      <c r="J14" s="1016">
        <v>7</v>
      </c>
      <c r="K14" s="308"/>
      <c r="L14" s="1018">
        <v>4</v>
      </c>
      <c r="M14" s="1016">
        <v>4</v>
      </c>
      <c r="N14" s="1014">
        <v>3753</v>
      </c>
      <c r="O14" s="1016">
        <v>16</v>
      </c>
      <c r="P14" s="1014">
        <v>404051</v>
      </c>
    </row>
    <row r="15" spans="1:120" ht="18" customHeight="1">
      <c r="A15" s="1012" t="s">
        <v>333</v>
      </c>
      <c r="B15" s="1013">
        <f>SUM(C15:G15)</f>
        <v>104</v>
      </c>
      <c r="C15" s="1014">
        <v>54</v>
      </c>
      <c r="D15" s="1014">
        <v>4</v>
      </c>
      <c r="E15" s="1014">
        <v>24</v>
      </c>
      <c r="F15" s="1015">
        <v>0</v>
      </c>
      <c r="G15" s="1016">
        <v>22</v>
      </c>
      <c r="H15" s="1017">
        <f>SUM(I15:J15)</f>
        <v>27</v>
      </c>
      <c r="I15" s="1014">
        <v>24</v>
      </c>
      <c r="J15" s="1016">
        <v>3</v>
      </c>
      <c r="K15" s="308"/>
      <c r="L15" s="1018">
        <v>5</v>
      </c>
      <c r="M15" s="1016">
        <v>18</v>
      </c>
      <c r="N15" s="1014">
        <v>4342</v>
      </c>
      <c r="O15" s="1016">
        <v>17</v>
      </c>
      <c r="P15" s="1014">
        <v>518847</v>
      </c>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308"/>
      <c r="CO15" s="308"/>
      <c r="CP15" s="308"/>
      <c r="CQ15" s="308"/>
      <c r="CR15" s="308"/>
      <c r="CS15" s="308"/>
      <c r="CT15" s="308"/>
      <c r="CU15" s="308"/>
      <c r="CV15" s="308"/>
      <c r="CW15" s="308"/>
      <c r="CX15" s="308"/>
      <c r="CY15" s="308"/>
      <c r="CZ15" s="308"/>
      <c r="DA15" s="308"/>
      <c r="DB15" s="308"/>
      <c r="DC15" s="308"/>
      <c r="DD15" s="308"/>
      <c r="DE15" s="308"/>
      <c r="DF15" s="308"/>
      <c r="DG15" s="308"/>
      <c r="DH15" s="308"/>
      <c r="DI15" s="308"/>
      <c r="DJ15" s="308"/>
      <c r="DK15" s="308"/>
      <c r="DL15" s="308"/>
      <c r="DM15" s="308"/>
      <c r="DN15" s="308"/>
      <c r="DO15" s="308"/>
      <c r="DP15" s="308"/>
    </row>
    <row r="16" spans="1:120" ht="18" customHeight="1">
      <c r="A16" s="1012" t="s">
        <v>334</v>
      </c>
      <c r="B16" s="1013">
        <v>86</v>
      </c>
      <c r="C16" s="1014">
        <v>44</v>
      </c>
      <c r="D16" s="1014">
        <v>5</v>
      </c>
      <c r="E16" s="1014">
        <v>16</v>
      </c>
      <c r="F16" s="1015">
        <v>0</v>
      </c>
      <c r="G16" s="1016">
        <v>21</v>
      </c>
      <c r="H16" s="1017">
        <f>SUM(I16:J16)</f>
        <v>21</v>
      </c>
      <c r="I16" s="1014">
        <v>18</v>
      </c>
      <c r="J16" s="1016">
        <v>3</v>
      </c>
      <c r="K16" s="308"/>
      <c r="L16" s="1018">
        <v>2</v>
      </c>
      <c r="M16" s="1016">
        <v>11</v>
      </c>
      <c r="N16" s="1014">
        <v>2512</v>
      </c>
      <c r="O16" s="1016">
        <v>53</v>
      </c>
      <c r="P16" s="1014">
        <v>147088</v>
      </c>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row>
    <row r="17" spans="1:39" ht="18" customHeight="1">
      <c r="A17" s="1012" t="s">
        <v>335</v>
      </c>
      <c r="B17" s="1013">
        <v>133</v>
      </c>
      <c r="C17" s="1014">
        <v>57</v>
      </c>
      <c r="D17" s="1014">
        <v>15</v>
      </c>
      <c r="E17" s="1014">
        <v>23</v>
      </c>
      <c r="F17" s="1015">
        <v>1</v>
      </c>
      <c r="G17" s="1016">
        <v>37</v>
      </c>
      <c r="H17" s="1017">
        <f>SUM(I17:J17)</f>
        <v>38</v>
      </c>
      <c r="I17" s="1014">
        <v>33</v>
      </c>
      <c r="J17" s="1016">
        <v>5</v>
      </c>
      <c r="K17" s="308"/>
      <c r="L17" s="1018">
        <v>0</v>
      </c>
      <c r="M17" s="1016">
        <v>9</v>
      </c>
      <c r="N17" s="1014">
        <v>3384</v>
      </c>
      <c r="O17" s="1016">
        <v>20</v>
      </c>
      <c r="P17" s="1014">
        <v>225150</v>
      </c>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row>
    <row r="18" spans="1:39" ht="18.75" customHeight="1">
      <c r="A18" s="1012" t="s">
        <v>336</v>
      </c>
      <c r="B18" s="1013">
        <v>67</v>
      </c>
      <c r="C18" s="1015">
        <v>39</v>
      </c>
      <c r="D18" s="1015">
        <v>1</v>
      </c>
      <c r="E18" s="1015">
        <v>14</v>
      </c>
      <c r="F18" s="1015">
        <v>0</v>
      </c>
      <c r="G18" s="1019">
        <v>13</v>
      </c>
      <c r="H18" s="1020">
        <f>SUM(I18:J18)</f>
        <v>20</v>
      </c>
      <c r="I18" s="1015">
        <v>16</v>
      </c>
      <c r="J18" s="1019">
        <v>4</v>
      </c>
      <c r="K18" s="308"/>
      <c r="L18" s="1021">
        <v>2</v>
      </c>
      <c r="M18" s="1019">
        <v>7</v>
      </c>
      <c r="N18" s="1015">
        <v>1626</v>
      </c>
      <c r="O18" s="1019">
        <v>2</v>
      </c>
      <c r="P18" s="1015">
        <v>96582</v>
      </c>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row>
    <row r="19" spans="1:39" ht="18.75" customHeight="1">
      <c r="A19" s="1012" t="s">
        <v>337</v>
      </c>
      <c r="B19" s="1013">
        <v>79</v>
      </c>
      <c r="C19" s="1015">
        <v>49</v>
      </c>
      <c r="D19" s="1015">
        <v>3</v>
      </c>
      <c r="E19" s="1015">
        <v>14</v>
      </c>
      <c r="F19" s="1015">
        <v>0</v>
      </c>
      <c r="G19" s="1019">
        <v>13</v>
      </c>
      <c r="H19" s="1020">
        <v>26</v>
      </c>
      <c r="I19" s="1015">
        <v>21</v>
      </c>
      <c r="J19" s="1019">
        <v>5</v>
      </c>
      <c r="K19" s="308"/>
      <c r="L19" s="1021">
        <v>3</v>
      </c>
      <c r="M19" s="1019">
        <v>9</v>
      </c>
      <c r="N19" s="1015">
        <v>2030</v>
      </c>
      <c r="O19" s="1019">
        <v>86</v>
      </c>
      <c r="P19" s="1015">
        <v>308464</v>
      </c>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row>
    <row r="20" spans="1:39" ht="18.75" customHeight="1">
      <c r="A20" s="1012" t="s">
        <v>1790</v>
      </c>
      <c r="B20" s="1013">
        <v>100</v>
      </c>
      <c r="C20" s="1015">
        <v>67</v>
      </c>
      <c r="D20" s="1015">
        <v>2</v>
      </c>
      <c r="E20" s="1015">
        <v>7</v>
      </c>
      <c r="F20" s="1015">
        <v>0</v>
      </c>
      <c r="G20" s="1019">
        <v>24</v>
      </c>
      <c r="H20" s="1020">
        <v>34</v>
      </c>
      <c r="I20" s="1015">
        <v>28</v>
      </c>
      <c r="J20" s="1019">
        <v>6</v>
      </c>
      <c r="K20" s="308"/>
      <c r="L20" s="1021">
        <v>1</v>
      </c>
      <c r="M20" s="1019">
        <v>16</v>
      </c>
      <c r="N20" s="1015">
        <v>3366</v>
      </c>
      <c r="O20" s="1019">
        <v>10</v>
      </c>
      <c r="P20" s="1015">
        <v>340932</v>
      </c>
      <c r="Q20" s="308"/>
      <c r="R20" s="308"/>
      <c r="S20" s="308"/>
      <c r="T20" s="308"/>
      <c r="U20" s="308"/>
      <c r="V20" s="308"/>
      <c r="W20" s="308"/>
      <c r="X20" s="308"/>
      <c r="Y20" s="308"/>
      <c r="Z20" s="308"/>
      <c r="AA20" s="308"/>
      <c r="AB20" s="308"/>
      <c r="AC20" s="308"/>
      <c r="AD20" s="308"/>
      <c r="AE20" s="308"/>
      <c r="AF20" s="308"/>
      <c r="AG20" s="308"/>
      <c r="AH20" s="308"/>
      <c r="AI20" s="308"/>
      <c r="AJ20" s="308"/>
      <c r="AK20" s="308"/>
      <c r="AL20" s="308"/>
      <c r="AM20" s="308"/>
    </row>
    <row r="21" spans="1:39" ht="18.75" customHeight="1">
      <c r="A21" s="1012" t="s">
        <v>339</v>
      </c>
      <c r="B21" s="1013">
        <f>C21+D21+E21+F21+G21</f>
        <v>82</v>
      </c>
      <c r="C21" s="1015">
        <v>43</v>
      </c>
      <c r="D21" s="1015">
        <v>4</v>
      </c>
      <c r="E21" s="1015">
        <v>11</v>
      </c>
      <c r="F21" s="1015">
        <v>0</v>
      </c>
      <c r="G21" s="1019">
        <v>24</v>
      </c>
      <c r="H21" s="1020">
        <v>34</v>
      </c>
      <c r="I21" s="1015">
        <v>31</v>
      </c>
      <c r="J21" s="1019">
        <v>3</v>
      </c>
      <c r="K21" s="308"/>
      <c r="L21" s="1021">
        <v>4</v>
      </c>
      <c r="M21" s="1019">
        <v>8</v>
      </c>
      <c r="N21" s="1015">
        <v>3415</v>
      </c>
      <c r="O21" s="1019">
        <v>83</v>
      </c>
      <c r="P21" s="1015">
        <v>311558</v>
      </c>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row>
    <row r="22" spans="1:39" ht="18.75" customHeight="1">
      <c r="A22" s="1012" t="s">
        <v>340</v>
      </c>
      <c r="B22" s="1013">
        <f>C22+D22+E22+F22+G22</f>
        <v>114</v>
      </c>
      <c r="C22" s="1015">
        <v>41</v>
      </c>
      <c r="D22" s="1015">
        <v>6</v>
      </c>
      <c r="E22" s="1015">
        <v>18</v>
      </c>
      <c r="F22" s="1015">
        <v>0</v>
      </c>
      <c r="G22" s="1019">
        <v>49</v>
      </c>
      <c r="H22" s="1020">
        <v>22</v>
      </c>
      <c r="I22" s="1015">
        <v>18</v>
      </c>
      <c r="J22" s="1019">
        <v>4</v>
      </c>
      <c r="K22" s="308"/>
      <c r="L22" s="1021">
        <v>4</v>
      </c>
      <c r="M22" s="1019">
        <v>10</v>
      </c>
      <c r="N22" s="1015">
        <v>2384</v>
      </c>
      <c r="O22" s="1019">
        <v>34</v>
      </c>
      <c r="P22" s="1015">
        <v>155218</v>
      </c>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row>
    <row r="23" spans="1:39" ht="18.75" customHeight="1">
      <c r="A23" s="1012" t="s">
        <v>341</v>
      </c>
      <c r="B23" s="1022">
        <f>C23+D23+E23+F23+G23</f>
        <v>78</v>
      </c>
      <c r="C23" s="1015">
        <v>37</v>
      </c>
      <c r="D23" s="1015">
        <v>2</v>
      </c>
      <c r="E23" s="1015">
        <v>15</v>
      </c>
      <c r="F23" s="1015">
        <v>0</v>
      </c>
      <c r="G23" s="1019">
        <v>24</v>
      </c>
      <c r="H23" s="1020">
        <v>11</v>
      </c>
      <c r="I23" s="1015">
        <v>10</v>
      </c>
      <c r="J23" s="1019">
        <v>1</v>
      </c>
      <c r="K23" s="308"/>
      <c r="L23" s="1021">
        <v>1</v>
      </c>
      <c r="M23" s="1019">
        <v>5</v>
      </c>
      <c r="N23" s="1015">
        <v>1417</v>
      </c>
      <c r="O23" s="1019">
        <v>46</v>
      </c>
      <c r="P23" s="1015">
        <v>432812</v>
      </c>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row>
    <row r="24" spans="1:39" ht="18.75" customHeight="1">
      <c r="A24" s="1012" t="s">
        <v>342</v>
      </c>
      <c r="B24" s="1013">
        <v>65</v>
      </c>
      <c r="C24" s="1015">
        <v>32</v>
      </c>
      <c r="D24" s="1015">
        <v>3</v>
      </c>
      <c r="E24" s="1015">
        <v>7</v>
      </c>
      <c r="F24" s="1015">
        <v>0</v>
      </c>
      <c r="G24" s="1019">
        <v>23</v>
      </c>
      <c r="H24" s="1020">
        <v>5</v>
      </c>
      <c r="I24" s="1015">
        <v>2</v>
      </c>
      <c r="J24" s="1019">
        <v>3</v>
      </c>
      <c r="L24" s="1021">
        <v>0</v>
      </c>
      <c r="M24" s="1019">
        <v>15</v>
      </c>
      <c r="N24" s="1015">
        <v>287</v>
      </c>
      <c r="O24" s="1019">
        <v>4</v>
      </c>
      <c r="P24" s="1015">
        <v>64277</v>
      </c>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row>
    <row r="25" spans="1:39" ht="18" customHeight="1">
      <c r="A25" s="1023" t="s">
        <v>343</v>
      </c>
      <c r="B25" s="1022">
        <v>74</v>
      </c>
      <c r="C25" s="1014">
        <v>40</v>
      </c>
      <c r="D25" s="1014">
        <v>4</v>
      </c>
      <c r="E25" s="1014">
        <v>8</v>
      </c>
      <c r="F25" s="1014">
        <v>0</v>
      </c>
      <c r="G25" s="1016">
        <v>22</v>
      </c>
      <c r="H25" s="1017">
        <v>15</v>
      </c>
      <c r="I25" s="1014">
        <v>13</v>
      </c>
      <c r="J25" s="1016">
        <v>2</v>
      </c>
      <c r="L25" s="1018">
        <v>4</v>
      </c>
      <c r="M25" s="1016">
        <v>6</v>
      </c>
      <c r="N25" s="1014">
        <v>3709.44</v>
      </c>
      <c r="O25" s="1016">
        <v>15.55</v>
      </c>
      <c r="P25" s="1014">
        <v>422793</v>
      </c>
    </row>
    <row r="26" spans="1:39" ht="18" customHeight="1">
      <c r="A26" s="1023" t="s">
        <v>344</v>
      </c>
      <c r="B26" s="1022">
        <v>76</v>
      </c>
      <c r="C26" s="1014">
        <v>35</v>
      </c>
      <c r="D26" s="1014">
        <v>3</v>
      </c>
      <c r="E26" s="1014">
        <v>11</v>
      </c>
      <c r="F26" s="1014">
        <v>0</v>
      </c>
      <c r="G26" s="1016">
        <v>27</v>
      </c>
      <c r="H26" s="1017">
        <v>12</v>
      </c>
      <c r="I26" s="1014">
        <v>9</v>
      </c>
      <c r="J26" s="1016">
        <v>3</v>
      </c>
      <c r="L26" s="1018">
        <v>0</v>
      </c>
      <c r="M26" s="1016">
        <v>11</v>
      </c>
      <c r="N26" s="1014">
        <v>1610</v>
      </c>
      <c r="O26" s="1016">
        <v>12</v>
      </c>
      <c r="P26" s="1014">
        <v>140457</v>
      </c>
      <c r="Q26" s="311"/>
    </row>
    <row r="27" spans="1:39" ht="18" customHeight="1">
      <c r="A27" s="1023" t="s">
        <v>1791</v>
      </c>
      <c r="B27" s="1022">
        <v>66</v>
      </c>
      <c r="C27" s="1014">
        <v>29</v>
      </c>
      <c r="D27" s="1014">
        <v>2</v>
      </c>
      <c r="E27" s="1014">
        <v>8</v>
      </c>
      <c r="F27" s="1014">
        <v>0</v>
      </c>
      <c r="G27" s="1016">
        <v>27</v>
      </c>
      <c r="H27" s="1017">
        <v>11</v>
      </c>
      <c r="I27" s="1014">
        <v>10</v>
      </c>
      <c r="J27" s="1016">
        <v>1</v>
      </c>
      <c r="L27" s="1018">
        <v>0</v>
      </c>
      <c r="M27" s="1016">
        <v>4</v>
      </c>
      <c r="N27" s="1014">
        <v>1036</v>
      </c>
      <c r="O27" s="1016">
        <v>1</v>
      </c>
      <c r="P27" s="1014">
        <v>586314</v>
      </c>
      <c r="Q27" s="311"/>
    </row>
    <row r="28" spans="1:39" ht="18" customHeight="1">
      <c r="A28" s="1023" t="s">
        <v>1260</v>
      </c>
      <c r="B28" s="1022">
        <f>C28+D28+E28+F28+G28</f>
        <v>63</v>
      </c>
      <c r="C28" s="1014">
        <v>40</v>
      </c>
      <c r="D28" s="1014">
        <v>1</v>
      </c>
      <c r="E28" s="1014">
        <v>7</v>
      </c>
      <c r="F28" s="1014">
        <v>0</v>
      </c>
      <c r="G28" s="1016">
        <v>15</v>
      </c>
      <c r="H28" s="1017">
        <f>I28+J28</f>
        <v>15</v>
      </c>
      <c r="I28" s="1014">
        <v>12</v>
      </c>
      <c r="J28" s="1016">
        <v>3</v>
      </c>
      <c r="L28" s="1018">
        <v>0</v>
      </c>
      <c r="M28" s="1016">
        <v>6</v>
      </c>
      <c r="N28" s="1014">
        <v>1816</v>
      </c>
      <c r="O28" s="1016">
        <v>6</v>
      </c>
      <c r="P28" s="1014">
        <v>192853</v>
      </c>
      <c r="Q28" s="311"/>
    </row>
    <row r="29" spans="1:39" ht="18" customHeight="1">
      <c r="A29" s="1023" t="s">
        <v>1491</v>
      </c>
      <c r="B29" s="1022">
        <f>C29+D29+E29+F29+G29</f>
        <v>84</v>
      </c>
      <c r="C29" s="1014">
        <v>39</v>
      </c>
      <c r="D29" s="1014">
        <v>3</v>
      </c>
      <c r="E29" s="1014">
        <v>11</v>
      </c>
      <c r="F29" s="1014">
        <v>0</v>
      </c>
      <c r="G29" s="1016">
        <v>31</v>
      </c>
      <c r="H29" s="1017">
        <f>I29+J29</f>
        <v>18</v>
      </c>
      <c r="I29" s="1014">
        <v>16</v>
      </c>
      <c r="J29" s="1016">
        <v>2</v>
      </c>
      <c r="L29" s="1018">
        <v>2</v>
      </c>
      <c r="M29" s="1016">
        <v>6</v>
      </c>
      <c r="N29" s="1014">
        <v>1796</v>
      </c>
      <c r="O29" s="1016">
        <v>2</v>
      </c>
      <c r="P29" s="1014">
        <v>153862</v>
      </c>
      <c r="Q29" s="311"/>
    </row>
    <row r="30" spans="1:39" ht="18" customHeight="1">
      <c r="A30" s="1338" t="s">
        <v>2604</v>
      </c>
      <c r="B30" s="1024">
        <f>C30+D30+E30+F30+G30</f>
        <v>62</v>
      </c>
      <c r="C30" s="1025">
        <v>30</v>
      </c>
      <c r="D30" s="1025">
        <v>5</v>
      </c>
      <c r="E30" s="1025">
        <v>4</v>
      </c>
      <c r="F30" s="1025">
        <v>0</v>
      </c>
      <c r="G30" s="1025">
        <v>23</v>
      </c>
      <c r="H30" s="1027">
        <f>I30+J30</f>
        <v>14</v>
      </c>
      <c r="I30" s="1025">
        <v>12</v>
      </c>
      <c r="J30" s="1026">
        <v>2</v>
      </c>
      <c r="K30" s="1863"/>
      <c r="L30" s="1028">
        <v>0</v>
      </c>
      <c r="M30" s="1026">
        <v>13</v>
      </c>
      <c r="N30" s="1025">
        <v>967</v>
      </c>
      <c r="O30" s="1026">
        <v>15</v>
      </c>
      <c r="P30" s="1025">
        <v>86721</v>
      </c>
      <c r="Q30" s="311"/>
    </row>
    <row r="31" spans="1:39" ht="18" customHeight="1">
      <c r="A31" s="1029"/>
      <c r="B31" s="1030"/>
      <c r="C31" s="831"/>
      <c r="D31" s="831"/>
      <c r="E31" s="831"/>
      <c r="F31" s="831"/>
      <c r="G31" s="831"/>
      <c r="H31" s="831"/>
      <c r="I31" s="831"/>
      <c r="J31" s="831"/>
      <c r="L31" s="831"/>
      <c r="M31" s="831"/>
      <c r="N31" s="831"/>
      <c r="P31" s="1031" t="s">
        <v>1792</v>
      </c>
    </row>
    <row r="32" spans="1:39" ht="18" customHeight="1">
      <c r="A32" s="1029"/>
      <c r="B32" s="1030"/>
      <c r="C32" s="831"/>
      <c r="D32" s="831"/>
      <c r="E32" s="831"/>
      <c r="F32" s="831"/>
      <c r="G32" s="831"/>
      <c r="H32" s="831"/>
      <c r="I32" s="831"/>
      <c r="J32" s="831"/>
      <c r="L32" s="831"/>
      <c r="M32" s="831"/>
      <c r="N32" s="831"/>
      <c r="O32" s="831"/>
      <c r="P32" s="831"/>
    </row>
    <row r="33" spans="1:13" ht="18" customHeight="1">
      <c r="A33" s="1029"/>
      <c r="B33" s="821"/>
      <c r="C33" s="821"/>
      <c r="D33" s="821"/>
      <c r="E33" s="821"/>
      <c r="F33" s="821"/>
      <c r="G33" s="821"/>
      <c r="H33" s="821"/>
      <c r="I33" s="821"/>
      <c r="J33" s="821"/>
      <c r="L33" s="821"/>
      <c r="M33" s="821"/>
    </row>
    <row r="34" spans="1:13" ht="18" customHeight="1">
      <c r="A34" s="308"/>
      <c r="B34" s="1032"/>
      <c r="C34" s="1032"/>
      <c r="D34" s="1032"/>
      <c r="H34" s="1032"/>
      <c r="I34" s="1032"/>
      <c r="J34" s="1032"/>
    </row>
    <row r="35" spans="1:13" ht="18" customHeight="1"/>
    <row r="36" spans="1:13" ht="18" customHeight="1"/>
    <row r="37" spans="1:13" ht="18" customHeight="1"/>
    <row r="38" spans="1:13" ht="18" customHeight="1"/>
  </sheetData>
  <mergeCells count="1">
    <mergeCell ref="O2:P2"/>
  </mergeCells>
  <phoneticPr fontId="8"/>
  <printOptions horizontalCentered="1"/>
  <pageMargins left="0.23622047244094491" right="0.23622047244094491" top="0.51181102362204722" bottom="0.74803149606299213" header="0.31496062992125984" footer="0.31496062992125984"/>
  <pageSetup paperSize="9" scale="95" orientation="portrait" r:id="rId1"/>
  <headerFooter alignWithMargins="0"/>
  <colBreaks count="1" manualBreakCount="1">
    <brk id="10" max="50"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23E34-3259-401D-9EBC-4C9C3E516711}">
  <sheetPr>
    <pageSetUpPr fitToPage="1"/>
  </sheetPr>
  <dimension ref="A1:T40"/>
  <sheetViews>
    <sheetView view="pageBreakPreview" topLeftCell="A31" zoomScaleNormal="100" zoomScaleSheetLayoutView="100" workbookViewId="0">
      <selection activeCell="T25" sqref="T25"/>
    </sheetView>
  </sheetViews>
  <sheetFormatPr defaultColWidth="11.625" defaultRowHeight="18" customHeight="1"/>
  <cols>
    <col min="1" max="1" width="9.625" style="264" customWidth="1"/>
    <col min="2" max="2" width="7.125" style="264" customWidth="1"/>
    <col min="3" max="17" width="5.875" style="264" customWidth="1"/>
    <col min="18" max="18" width="2.625" style="264" customWidth="1"/>
    <col min="19" max="19" width="4.125" style="264" customWidth="1"/>
    <col min="20" max="16384" width="11.625" style="264"/>
  </cols>
  <sheetData>
    <row r="1" spans="1:20" ht="32.25" customHeight="1">
      <c r="A1" s="1033" t="s">
        <v>2616</v>
      </c>
      <c r="B1" s="311"/>
      <c r="C1" s="311"/>
      <c r="D1" s="311"/>
      <c r="E1" s="311"/>
      <c r="F1" s="311"/>
      <c r="G1" s="311"/>
      <c r="H1" s="311"/>
      <c r="I1" s="311"/>
      <c r="J1" s="311"/>
      <c r="K1" s="311"/>
      <c r="L1" s="311"/>
      <c r="M1" s="311"/>
      <c r="N1" s="311"/>
      <c r="O1" s="311"/>
      <c r="P1" s="311"/>
      <c r="Q1" s="311"/>
    </row>
    <row r="2" spans="1:20" ht="14.25">
      <c r="A2" s="936"/>
      <c r="B2" s="936"/>
      <c r="C2" s="936"/>
      <c r="D2" s="936"/>
      <c r="E2" s="936"/>
      <c r="F2" s="936"/>
      <c r="G2" s="936"/>
      <c r="H2" s="936"/>
      <c r="I2" s="936"/>
      <c r="J2" s="936"/>
      <c r="K2" s="936"/>
      <c r="L2" s="936"/>
      <c r="M2" s="936"/>
      <c r="N2" s="1034" t="s">
        <v>1795</v>
      </c>
      <c r="O2" s="1034"/>
      <c r="P2" s="1034"/>
      <c r="Q2" s="1034"/>
    </row>
    <row r="3" spans="1:20" s="1035" customFormat="1" ht="24.75" customHeight="1">
      <c r="A3" s="2416" t="s">
        <v>32</v>
      </c>
      <c r="B3" s="2418" t="s">
        <v>1796</v>
      </c>
      <c r="C3" s="2420" t="s">
        <v>1797</v>
      </c>
      <c r="D3" s="2414" t="s">
        <v>1798</v>
      </c>
      <c r="E3" s="2414" t="s">
        <v>1799</v>
      </c>
      <c r="F3" s="2414" t="s">
        <v>1800</v>
      </c>
      <c r="G3" s="2414" t="s">
        <v>1801</v>
      </c>
      <c r="H3" s="2414" t="s">
        <v>1802</v>
      </c>
      <c r="I3" s="2414" t="s">
        <v>1803</v>
      </c>
      <c r="J3" s="2414" t="s">
        <v>1804</v>
      </c>
      <c r="K3" s="2414" t="s">
        <v>1805</v>
      </c>
      <c r="L3" s="2414" t="s">
        <v>1806</v>
      </c>
      <c r="M3" s="2422" t="s">
        <v>1794</v>
      </c>
      <c r="N3" s="2423"/>
      <c r="O3" s="2423"/>
      <c r="P3" s="2423"/>
      <c r="Q3" s="2424" t="s">
        <v>1807</v>
      </c>
    </row>
    <row r="4" spans="1:20" ht="72" customHeight="1">
      <c r="A4" s="2417"/>
      <c r="B4" s="2419"/>
      <c r="C4" s="2421"/>
      <c r="D4" s="2415"/>
      <c r="E4" s="2415"/>
      <c r="F4" s="2415"/>
      <c r="G4" s="2415"/>
      <c r="H4" s="2415"/>
      <c r="I4" s="2415"/>
      <c r="J4" s="2415"/>
      <c r="K4" s="2415"/>
      <c r="L4" s="2415"/>
      <c r="M4" s="1036" t="s">
        <v>1808</v>
      </c>
      <c r="N4" s="1036" t="s">
        <v>1809</v>
      </c>
      <c r="O4" s="1036" t="s">
        <v>1810</v>
      </c>
      <c r="P4" s="1036" t="s">
        <v>1794</v>
      </c>
      <c r="Q4" s="2425"/>
    </row>
    <row r="5" spans="1:20" ht="21.95" customHeight="1">
      <c r="A5" s="1037" t="s">
        <v>1811</v>
      </c>
      <c r="B5" s="1038">
        <v>3935</v>
      </c>
      <c r="C5" s="280">
        <v>46</v>
      </c>
      <c r="D5" s="280"/>
      <c r="E5" s="280"/>
      <c r="F5" s="280">
        <v>2209</v>
      </c>
      <c r="G5" s="280">
        <v>48</v>
      </c>
      <c r="H5" s="280">
        <v>20</v>
      </c>
      <c r="I5" s="280">
        <v>344</v>
      </c>
      <c r="J5" s="280">
        <v>51</v>
      </c>
      <c r="K5" s="280">
        <v>52</v>
      </c>
      <c r="L5" s="280">
        <v>1786</v>
      </c>
      <c r="M5" s="280">
        <v>405</v>
      </c>
      <c r="N5" s="280">
        <v>31</v>
      </c>
      <c r="O5" s="280"/>
      <c r="P5" s="1039">
        <v>43</v>
      </c>
      <c r="Q5" s="280">
        <v>3966</v>
      </c>
      <c r="T5" s="298"/>
    </row>
    <row r="6" spans="1:20" ht="21.95" customHeight="1">
      <c r="A6" s="1037" t="s">
        <v>1812</v>
      </c>
      <c r="B6" s="1040">
        <v>4096</v>
      </c>
      <c r="C6" s="280">
        <v>79</v>
      </c>
      <c r="D6" s="280"/>
      <c r="E6" s="280">
        <v>3</v>
      </c>
      <c r="F6" s="280">
        <v>1048</v>
      </c>
      <c r="G6" s="280">
        <v>50</v>
      </c>
      <c r="H6" s="280">
        <v>20</v>
      </c>
      <c r="I6" s="280">
        <v>362</v>
      </c>
      <c r="J6" s="280">
        <v>51</v>
      </c>
      <c r="K6" s="280">
        <v>43</v>
      </c>
      <c r="L6" s="280">
        <v>1985</v>
      </c>
      <c r="M6" s="280">
        <v>378</v>
      </c>
      <c r="N6" s="280">
        <v>32</v>
      </c>
      <c r="O6" s="280"/>
      <c r="P6" s="1041">
        <v>45</v>
      </c>
      <c r="Q6" s="280">
        <v>4096</v>
      </c>
      <c r="T6" s="298"/>
    </row>
    <row r="7" spans="1:20" ht="21.95" customHeight="1">
      <c r="A7" s="1037" t="s">
        <v>658</v>
      </c>
      <c r="B7" s="1040">
        <v>4242</v>
      </c>
      <c r="C7" s="280">
        <v>42</v>
      </c>
      <c r="D7" s="280"/>
      <c r="E7" s="280">
        <v>3</v>
      </c>
      <c r="F7" s="280">
        <v>1082</v>
      </c>
      <c r="G7" s="280">
        <v>47</v>
      </c>
      <c r="H7" s="280">
        <v>17</v>
      </c>
      <c r="I7" s="280">
        <v>387</v>
      </c>
      <c r="J7" s="280">
        <v>57</v>
      </c>
      <c r="K7" s="280">
        <v>49</v>
      </c>
      <c r="L7" s="280">
        <v>2040</v>
      </c>
      <c r="M7" s="280">
        <v>451</v>
      </c>
      <c r="N7" s="280">
        <v>25</v>
      </c>
      <c r="O7" s="280"/>
      <c r="P7" s="1041">
        <v>42</v>
      </c>
      <c r="Q7" s="280">
        <v>4292</v>
      </c>
      <c r="T7" s="298"/>
    </row>
    <row r="8" spans="1:20" ht="21.95" customHeight="1">
      <c r="A8" s="1037" t="s">
        <v>659</v>
      </c>
      <c r="B8" s="1040">
        <v>4331</v>
      </c>
      <c r="C8" s="280">
        <v>62</v>
      </c>
      <c r="D8" s="280"/>
      <c r="E8" s="280">
        <v>2</v>
      </c>
      <c r="F8" s="280">
        <v>1029</v>
      </c>
      <c r="G8" s="280">
        <v>67</v>
      </c>
      <c r="H8" s="280">
        <v>28</v>
      </c>
      <c r="I8" s="280">
        <v>409</v>
      </c>
      <c r="J8" s="280">
        <v>57</v>
      </c>
      <c r="K8" s="280">
        <v>59</v>
      </c>
      <c r="L8" s="280">
        <v>2099</v>
      </c>
      <c r="M8" s="280">
        <v>454</v>
      </c>
      <c r="N8" s="280">
        <v>21</v>
      </c>
      <c r="O8" s="280"/>
      <c r="P8" s="1041">
        <v>44</v>
      </c>
      <c r="Q8" s="280">
        <v>4384</v>
      </c>
      <c r="T8" s="298"/>
    </row>
    <row r="9" spans="1:20" ht="21.95" customHeight="1">
      <c r="A9" s="1037" t="s">
        <v>660</v>
      </c>
      <c r="B9" s="1040">
        <v>4900</v>
      </c>
      <c r="C9" s="280">
        <v>66</v>
      </c>
      <c r="D9" s="280">
        <v>2</v>
      </c>
      <c r="E9" s="280">
        <v>1</v>
      </c>
      <c r="F9" s="280">
        <v>1234</v>
      </c>
      <c r="G9" s="280">
        <v>55</v>
      </c>
      <c r="H9" s="280">
        <v>24</v>
      </c>
      <c r="I9" s="280">
        <v>451</v>
      </c>
      <c r="J9" s="280">
        <v>65</v>
      </c>
      <c r="K9" s="280">
        <v>78</v>
      </c>
      <c r="L9" s="280">
        <v>2390</v>
      </c>
      <c r="M9" s="280">
        <v>450</v>
      </c>
      <c r="N9" s="280">
        <v>21</v>
      </c>
      <c r="O9" s="280"/>
      <c r="P9" s="1041">
        <v>63</v>
      </c>
      <c r="Q9" s="280">
        <v>4935</v>
      </c>
      <c r="T9" s="298"/>
    </row>
    <row r="10" spans="1:20" ht="21.95" customHeight="1">
      <c r="A10" s="1037" t="s">
        <v>661</v>
      </c>
      <c r="B10" s="1040">
        <v>5166</v>
      </c>
      <c r="C10" s="280">
        <v>70</v>
      </c>
      <c r="D10" s="280"/>
      <c r="E10" s="280">
        <v>1</v>
      </c>
      <c r="F10" s="280">
        <v>1160</v>
      </c>
      <c r="G10" s="280">
        <v>56</v>
      </c>
      <c r="H10" s="280">
        <v>27</v>
      </c>
      <c r="I10" s="280">
        <v>477</v>
      </c>
      <c r="J10" s="280">
        <v>69</v>
      </c>
      <c r="K10" s="280">
        <v>95</v>
      </c>
      <c r="L10" s="280">
        <v>2674</v>
      </c>
      <c r="M10" s="280">
        <v>469</v>
      </c>
      <c r="N10" s="280">
        <v>15</v>
      </c>
      <c r="O10" s="280"/>
      <c r="P10" s="1041">
        <v>53</v>
      </c>
      <c r="Q10" s="280">
        <v>5218</v>
      </c>
      <c r="T10" s="298"/>
    </row>
    <row r="11" spans="1:20" ht="21.95" customHeight="1">
      <c r="A11" s="1037" t="s">
        <v>626</v>
      </c>
      <c r="B11" s="1040">
        <v>5338</v>
      </c>
      <c r="C11" s="280">
        <v>84</v>
      </c>
      <c r="D11" s="280">
        <v>1</v>
      </c>
      <c r="E11" s="280">
        <v>1</v>
      </c>
      <c r="F11" s="280">
        <v>1130</v>
      </c>
      <c r="G11" s="280">
        <v>57</v>
      </c>
      <c r="H11" s="280">
        <v>31</v>
      </c>
      <c r="I11" s="280">
        <v>533</v>
      </c>
      <c r="J11" s="280">
        <v>72</v>
      </c>
      <c r="K11" s="280">
        <v>87</v>
      </c>
      <c r="L11" s="280">
        <v>2729</v>
      </c>
      <c r="M11" s="280">
        <v>531</v>
      </c>
      <c r="N11" s="280">
        <v>21</v>
      </c>
      <c r="O11" s="280"/>
      <c r="P11" s="1041">
        <v>61</v>
      </c>
      <c r="Q11" s="280">
        <v>5319</v>
      </c>
      <c r="T11" s="298"/>
    </row>
    <row r="12" spans="1:20" ht="21.95" customHeight="1">
      <c r="A12" s="1037" t="s">
        <v>627</v>
      </c>
      <c r="B12" s="1040">
        <v>5619</v>
      </c>
      <c r="C12" s="280">
        <v>59</v>
      </c>
      <c r="D12" s="280">
        <v>1</v>
      </c>
      <c r="E12" s="280"/>
      <c r="F12" s="280">
        <v>1134</v>
      </c>
      <c r="G12" s="280">
        <v>44</v>
      </c>
      <c r="H12" s="280">
        <v>32</v>
      </c>
      <c r="I12" s="280">
        <v>616</v>
      </c>
      <c r="J12" s="280">
        <v>45</v>
      </c>
      <c r="K12" s="280">
        <v>55</v>
      </c>
      <c r="L12" s="280">
        <v>2980</v>
      </c>
      <c r="M12" s="280">
        <v>558</v>
      </c>
      <c r="N12" s="280">
        <v>21</v>
      </c>
      <c r="O12" s="280"/>
      <c r="P12" s="1041">
        <v>74</v>
      </c>
      <c r="Q12" s="280">
        <v>5565</v>
      </c>
      <c r="T12" s="298"/>
    </row>
    <row r="13" spans="1:20" ht="21.95" customHeight="1">
      <c r="A13" s="1037" t="s">
        <v>628</v>
      </c>
      <c r="B13" s="1040">
        <v>6183</v>
      </c>
      <c r="C13" s="280">
        <v>94</v>
      </c>
      <c r="D13" s="280"/>
      <c r="E13" s="280">
        <v>1</v>
      </c>
      <c r="F13" s="280">
        <v>1132</v>
      </c>
      <c r="G13" s="280">
        <v>50</v>
      </c>
      <c r="H13" s="280">
        <v>26</v>
      </c>
      <c r="I13" s="280">
        <v>694</v>
      </c>
      <c r="J13" s="280">
        <v>52</v>
      </c>
      <c r="K13" s="280">
        <v>78</v>
      </c>
      <c r="L13" s="280">
        <v>3331</v>
      </c>
      <c r="M13" s="280">
        <v>600</v>
      </c>
      <c r="N13" s="280">
        <v>13</v>
      </c>
      <c r="O13" s="280"/>
      <c r="P13" s="1041">
        <v>112</v>
      </c>
      <c r="Q13" s="280">
        <v>6183</v>
      </c>
      <c r="T13" s="298"/>
    </row>
    <row r="14" spans="1:20" ht="21.95" customHeight="1">
      <c r="A14" s="1037" t="s">
        <v>629</v>
      </c>
      <c r="B14" s="1040">
        <v>6754</v>
      </c>
      <c r="C14" s="280">
        <v>68</v>
      </c>
      <c r="D14" s="280"/>
      <c r="E14" s="280">
        <v>1</v>
      </c>
      <c r="F14" s="280">
        <v>1157</v>
      </c>
      <c r="G14" s="280">
        <v>47</v>
      </c>
      <c r="H14" s="280">
        <v>40</v>
      </c>
      <c r="I14" s="280">
        <v>724</v>
      </c>
      <c r="J14" s="280">
        <v>50</v>
      </c>
      <c r="K14" s="280">
        <v>89</v>
      </c>
      <c r="L14" s="280">
        <v>3779</v>
      </c>
      <c r="M14" s="280">
        <v>668</v>
      </c>
      <c r="N14" s="280">
        <v>11</v>
      </c>
      <c r="O14" s="280"/>
      <c r="P14" s="1041">
        <v>120</v>
      </c>
      <c r="Q14" s="280">
        <v>6552</v>
      </c>
      <c r="T14" s="298"/>
    </row>
    <row r="15" spans="1:20" ht="21.95" customHeight="1">
      <c r="A15" s="1037" t="s">
        <v>630</v>
      </c>
      <c r="B15" s="1040">
        <v>6971</v>
      </c>
      <c r="C15" s="280">
        <v>46</v>
      </c>
      <c r="D15" s="280"/>
      <c r="E15" s="280">
        <v>2</v>
      </c>
      <c r="F15" s="280">
        <v>1230</v>
      </c>
      <c r="G15" s="280">
        <v>61</v>
      </c>
      <c r="H15" s="280">
        <v>46</v>
      </c>
      <c r="I15" s="280">
        <v>736</v>
      </c>
      <c r="J15" s="280">
        <v>58</v>
      </c>
      <c r="K15" s="280">
        <v>79</v>
      </c>
      <c r="L15" s="280">
        <v>3869</v>
      </c>
      <c r="M15" s="280">
        <v>740</v>
      </c>
      <c r="N15" s="280">
        <v>5</v>
      </c>
      <c r="O15" s="280">
        <v>1</v>
      </c>
      <c r="P15" s="1041">
        <v>98</v>
      </c>
      <c r="Q15" s="280">
        <v>6735</v>
      </c>
      <c r="T15" s="298"/>
    </row>
    <row r="16" spans="1:20" ht="21.75" customHeight="1">
      <c r="A16" s="1037" t="s">
        <v>631</v>
      </c>
      <c r="B16" s="1040">
        <v>6926</v>
      </c>
      <c r="C16" s="280">
        <v>71</v>
      </c>
      <c r="D16" s="280"/>
      <c r="E16" s="280">
        <v>1</v>
      </c>
      <c r="F16" s="280">
        <v>1175</v>
      </c>
      <c r="G16" s="280">
        <v>87</v>
      </c>
      <c r="H16" s="280">
        <v>34</v>
      </c>
      <c r="I16" s="280">
        <v>775</v>
      </c>
      <c r="J16" s="280">
        <v>51</v>
      </c>
      <c r="K16" s="280">
        <v>119</v>
      </c>
      <c r="L16" s="280">
        <v>3848</v>
      </c>
      <c r="M16" s="280">
        <v>694</v>
      </c>
      <c r="N16" s="280"/>
      <c r="O16" s="280"/>
      <c r="P16" s="1041">
        <v>71</v>
      </c>
      <c r="Q16" s="280">
        <v>6571</v>
      </c>
      <c r="T16" s="298"/>
    </row>
    <row r="17" spans="1:20" ht="21.75" customHeight="1">
      <c r="A17" s="1037" t="s">
        <v>334</v>
      </c>
      <c r="B17" s="1040">
        <v>6877</v>
      </c>
      <c r="C17" s="280">
        <v>49</v>
      </c>
      <c r="D17" s="280">
        <v>1</v>
      </c>
      <c r="E17" s="280">
        <v>1</v>
      </c>
      <c r="F17" s="280">
        <v>1185</v>
      </c>
      <c r="G17" s="280">
        <v>71</v>
      </c>
      <c r="H17" s="280">
        <v>31</v>
      </c>
      <c r="I17" s="280">
        <v>740</v>
      </c>
      <c r="J17" s="280">
        <v>54</v>
      </c>
      <c r="K17" s="280">
        <v>136</v>
      </c>
      <c r="L17" s="280">
        <v>3766</v>
      </c>
      <c r="M17" s="280">
        <v>770</v>
      </c>
      <c r="N17" s="280">
        <v>12</v>
      </c>
      <c r="O17" s="280"/>
      <c r="P17" s="1041">
        <v>61</v>
      </c>
      <c r="Q17" s="280">
        <v>6540</v>
      </c>
      <c r="T17" s="298"/>
    </row>
    <row r="18" spans="1:20" ht="21.75" customHeight="1">
      <c r="A18" s="1037" t="s">
        <v>335</v>
      </c>
      <c r="B18" s="1040">
        <v>6877</v>
      </c>
      <c r="C18" s="280">
        <v>64</v>
      </c>
      <c r="D18" s="280"/>
      <c r="E18" s="280">
        <v>1</v>
      </c>
      <c r="F18" s="280">
        <v>1208</v>
      </c>
      <c r="G18" s="280">
        <v>62</v>
      </c>
      <c r="H18" s="280">
        <v>30</v>
      </c>
      <c r="I18" s="280">
        <v>750</v>
      </c>
      <c r="J18" s="280">
        <v>52</v>
      </c>
      <c r="K18" s="280">
        <v>104</v>
      </c>
      <c r="L18" s="280">
        <v>3721</v>
      </c>
      <c r="M18" s="280">
        <v>803</v>
      </c>
      <c r="N18" s="280">
        <v>31</v>
      </c>
      <c r="O18" s="280"/>
      <c r="P18" s="1041">
        <v>51</v>
      </c>
      <c r="Q18" s="280">
        <v>6540</v>
      </c>
      <c r="T18" s="298"/>
    </row>
    <row r="19" spans="1:20" ht="21.75" customHeight="1">
      <c r="A19" s="1037" t="s">
        <v>336</v>
      </c>
      <c r="B19" s="1040">
        <v>7364</v>
      </c>
      <c r="C19" s="280">
        <v>46</v>
      </c>
      <c r="D19" s="280"/>
      <c r="E19" s="280">
        <v>1</v>
      </c>
      <c r="F19" s="280">
        <v>1112</v>
      </c>
      <c r="G19" s="280">
        <v>56</v>
      </c>
      <c r="H19" s="280">
        <v>60</v>
      </c>
      <c r="I19" s="280">
        <v>807</v>
      </c>
      <c r="J19" s="280">
        <v>32</v>
      </c>
      <c r="K19" s="280">
        <v>142</v>
      </c>
      <c r="L19" s="280">
        <v>4113</v>
      </c>
      <c r="M19" s="280">
        <v>813</v>
      </c>
      <c r="N19" s="280">
        <v>88</v>
      </c>
      <c r="O19" s="280"/>
      <c r="P19" s="1041">
        <v>94</v>
      </c>
      <c r="Q19" s="280">
        <v>6950</v>
      </c>
      <c r="T19" s="298"/>
    </row>
    <row r="20" spans="1:20" ht="21.75" customHeight="1">
      <c r="A20" s="1037" t="s">
        <v>337</v>
      </c>
      <c r="B20" s="1040">
        <v>7918</v>
      </c>
      <c r="C20" s="280">
        <v>60</v>
      </c>
      <c r="D20" s="280">
        <v>5</v>
      </c>
      <c r="E20" s="280">
        <v>4</v>
      </c>
      <c r="F20" s="280">
        <v>1189</v>
      </c>
      <c r="G20" s="280">
        <v>97</v>
      </c>
      <c r="H20" s="280">
        <v>81</v>
      </c>
      <c r="I20" s="280">
        <v>875</v>
      </c>
      <c r="J20" s="280">
        <v>49</v>
      </c>
      <c r="K20" s="280">
        <v>118</v>
      </c>
      <c r="L20" s="280">
        <v>4397</v>
      </c>
      <c r="M20" s="280">
        <v>914</v>
      </c>
      <c r="N20" s="280">
        <v>45</v>
      </c>
      <c r="O20" s="280">
        <v>0</v>
      </c>
      <c r="P20" s="1041">
        <v>84</v>
      </c>
      <c r="Q20" s="280">
        <v>7528</v>
      </c>
      <c r="T20" s="298"/>
    </row>
    <row r="21" spans="1:20" ht="21.75" customHeight="1">
      <c r="A21" s="1042" t="s">
        <v>338</v>
      </c>
      <c r="B21" s="1040">
        <v>8120</v>
      </c>
      <c r="C21" s="280">
        <v>65</v>
      </c>
      <c r="D21" s="280">
        <v>12</v>
      </c>
      <c r="E21" s="280">
        <v>3</v>
      </c>
      <c r="F21" s="280">
        <v>1112</v>
      </c>
      <c r="G21" s="280">
        <v>90</v>
      </c>
      <c r="H21" s="280">
        <v>62</v>
      </c>
      <c r="I21" s="280">
        <v>953</v>
      </c>
      <c r="J21" s="280">
        <v>56</v>
      </c>
      <c r="K21" s="280">
        <v>84</v>
      </c>
      <c r="L21" s="280">
        <v>4586</v>
      </c>
      <c r="M21" s="280">
        <v>949</v>
      </c>
      <c r="N21" s="280">
        <v>70</v>
      </c>
      <c r="O21" s="280">
        <v>1</v>
      </c>
      <c r="P21" s="1041">
        <v>77</v>
      </c>
      <c r="Q21" s="280">
        <v>7709</v>
      </c>
      <c r="T21" s="298"/>
    </row>
    <row r="22" spans="1:20" ht="21.75" customHeight="1">
      <c r="A22" s="1042" t="s">
        <v>339</v>
      </c>
      <c r="B22" s="1040">
        <f>SUM(C22:P22)</f>
        <v>8130</v>
      </c>
      <c r="C22" s="280">
        <v>51</v>
      </c>
      <c r="D22" s="280">
        <v>0</v>
      </c>
      <c r="E22" s="280">
        <v>0</v>
      </c>
      <c r="F22" s="280">
        <v>1101</v>
      </c>
      <c r="G22" s="280">
        <v>87</v>
      </c>
      <c r="H22" s="280">
        <v>75</v>
      </c>
      <c r="I22" s="280">
        <v>938</v>
      </c>
      <c r="J22" s="280">
        <v>45</v>
      </c>
      <c r="K22" s="280">
        <v>85</v>
      </c>
      <c r="L22" s="280">
        <v>4750</v>
      </c>
      <c r="M22" s="280">
        <v>869</v>
      </c>
      <c r="N22" s="280">
        <v>48</v>
      </c>
      <c r="O22" s="280">
        <v>0</v>
      </c>
      <c r="P22" s="1041">
        <v>81</v>
      </c>
      <c r="Q22" s="280">
        <v>7658</v>
      </c>
      <c r="T22" s="298"/>
    </row>
    <row r="23" spans="1:20" ht="21.75" customHeight="1">
      <c r="A23" s="1042" t="s">
        <v>340</v>
      </c>
      <c r="B23" s="1040">
        <f>SUM(C23:P23)</f>
        <v>8097</v>
      </c>
      <c r="C23" s="280">
        <v>58</v>
      </c>
      <c r="D23" s="280">
        <v>0</v>
      </c>
      <c r="E23" s="280">
        <v>0</v>
      </c>
      <c r="F23" s="280">
        <v>1007</v>
      </c>
      <c r="G23" s="280">
        <v>104</v>
      </c>
      <c r="H23" s="280">
        <v>82</v>
      </c>
      <c r="I23" s="280">
        <v>913</v>
      </c>
      <c r="J23" s="280">
        <v>54</v>
      </c>
      <c r="K23" s="280">
        <v>99</v>
      </c>
      <c r="L23" s="280">
        <v>4753</v>
      </c>
      <c r="M23" s="280">
        <v>903</v>
      </c>
      <c r="N23" s="280">
        <v>33</v>
      </c>
      <c r="O23" s="280">
        <v>0</v>
      </c>
      <c r="P23" s="1041">
        <v>91</v>
      </c>
      <c r="Q23" s="280">
        <v>7578</v>
      </c>
      <c r="T23" s="298"/>
    </row>
    <row r="24" spans="1:20" ht="21.75" customHeight="1">
      <c r="A24" s="1042" t="s">
        <v>341</v>
      </c>
      <c r="B24" s="1040">
        <v>8397</v>
      </c>
      <c r="C24" s="280">
        <v>38</v>
      </c>
      <c r="D24" s="280">
        <v>3</v>
      </c>
      <c r="E24" s="280">
        <v>2</v>
      </c>
      <c r="F24" s="280">
        <v>1102</v>
      </c>
      <c r="G24" s="280">
        <v>78</v>
      </c>
      <c r="H24" s="280">
        <v>77</v>
      </c>
      <c r="I24" s="280">
        <v>917</v>
      </c>
      <c r="J24" s="280">
        <v>42</v>
      </c>
      <c r="K24" s="280">
        <v>84</v>
      </c>
      <c r="L24" s="280">
        <v>4940</v>
      </c>
      <c r="M24" s="280">
        <v>997</v>
      </c>
      <c r="N24" s="280">
        <v>13</v>
      </c>
      <c r="O24" s="280">
        <v>0</v>
      </c>
      <c r="P24" s="1041">
        <v>104</v>
      </c>
      <c r="Q24" s="280">
        <v>7910</v>
      </c>
      <c r="T24" s="298"/>
    </row>
    <row r="25" spans="1:20" ht="21.75" customHeight="1">
      <c r="A25" s="1042" t="s">
        <v>342</v>
      </c>
      <c r="B25" s="1040">
        <v>8775</v>
      </c>
      <c r="C25" s="280">
        <v>48</v>
      </c>
      <c r="D25" s="280">
        <v>1</v>
      </c>
      <c r="E25" s="280">
        <v>1</v>
      </c>
      <c r="F25" s="280">
        <v>1128</v>
      </c>
      <c r="G25" s="280">
        <v>75</v>
      </c>
      <c r="H25" s="280">
        <v>83</v>
      </c>
      <c r="I25" s="280">
        <v>1042</v>
      </c>
      <c r="J25" s="280">
        <v>37</v>
      </c>
      <c r="K25" s="280">
        <v>92</v>
      </c>
      <c r="L25" s="280">
        <v>5225</v>
      </c>
      <c r="M25" s="280">
        <v>928</v>
      </c>
      <c r="N25" s="280">
        <v>14</v>
      </c>
      <c r="O25" s="280">
        <v>0</v>
      </c>
      <c r="P25" s="1041">
        <v>101</v>
      </c>
      <c r="Q25" s="280">
        <v>8266</v>
      </c>
      <c r="T25" s="298"/>
    </row>
    <row r="26" spans="1:20" ht="21.75" customHeight="1">
      <c r="A26" s="1042" t="s">
        <v>343</v>
      </c>
      <c r="B26" s="1040">
        <v>9041</v>
      </c>
      <c r="C26" s="280">
        <v>42</v>
      </c>
      <c r="D26" s="280">
        <v>0</v>
      </c>
      <c r="E26" s="280">
        <v>2</v>
      </c>
      <c r="F26" s="280">
        <v>1104</v>
      </c>
      <c r="G26" s="280">
        <v>91</v>
      </c>
      <c r="H26" s="280">
        <v>84</v>
      </c>
      <c r="I26" s="280">
        <v>1102</v>
      </c>
      <c r="J26" s="280">
        <v>44</v>
      </c>
      <c r="K26" s="280">
        <v>80</v>
      </c>
      <c r="L26" s="280">
        <v>5420</v>
      </c>
      <c r="M26" s="280">
        <v>932</v>
      </c>
      <c r="N26" s="280">
        <v>15</v>
      </c>
      <c r="O26" s="280">
        <v>1</v>
      </c>
      <c r="P26" s="1041">
        <v>124</v>
      </c>
      <c r="Q26" s="280">
        <v>8475</v>
      </c>
      <c r="T26" s="298"/>
    </row>
    <row r="27" spans="1:20" ht="21.75" customHeight="1">
      <c r="A27" s="1042" t="s">
        <v>344</v>
      </c>
      <c r="B27" s="1040">
        <v>9493</v>
      </c>
      <c r="C27" s="280">
        <v>48</v>
      </c>
      <c r="D27" s="280">
        <v>1</v>
      </c>
      <c r="E27" s="280">
        <v>1</v>
      </c>
      <c r="F27" s="280">
        <v>1059</v>
      </c>
      <c r="G27" s="280">
        <v>96</v>
      </c>
      <c r="H27" s="280">
        <v>96</v>
      </c>
      <c r="I27" s="280">
        <v>1100</v>
      </c>
      <c r="J27" s="280">
        <v>34</v>
      </c>
      <c r="K27" s="280">
        <v>79</v>
      </c>
      <c r="L27" s="280">
        <v>5872</v>
      </c>
      <c r="M27" s="280">
        <v>985</v>
      </c>
      <c r="N27" s="280">
        <v>10</v>
      </c>
      <c r="O27" s="280">
        <v>0</v>
      </c>
      <c r="P27" s="1041">
        <v>112</v>
      </c>
      <c r="Q27" s="280">
        <v>8856</v>
      </c>
      <c r="T27" s="298"/>
    </row>
    <row r="28" spans="1:20" ht="21.75" customHeight="1">
      <c r="A28" s="1042" t="s">
        <v>1791</v>
      </c>
      <c r="B28" s="1040">
        <f>SUM(C28:P28)</f>
        <v>9554</v>
      </c>
      <c r="C28" s="280">
        <v>37</v>
      </c>
      <c r="D28" s="280">
        <v>1</v>
      </c>
      <c r="E28" s="280">
        <v>3</v>
      </c>
      <c r="F28" s="280">
        <v>974</v>
      </c>
      <c r="G28" s="280">
        <v>90</v>
      </c>
      <c r="H28" s="280">
        <v>88</v>
      </c>
      <c r="I28" s="280">
        <v>1177</v>
      </c>
      <c r="J28" s="280">
        <v>48</v>
      </c>
      <c r="K28" s="280">
        <v>106</v>
      </c>
      <c r="L28" s="280">
        <v>5850</v>
      </c>
      <c r="M28" s="280">
        <v>1029</v>
      </c>
      <c r="N28" s="280">
        <v>2</v>
      </c>
      <c r="O28" s="280">
        <v>1</v>
      </c>
      <c r="P28" s="1041">
        <v>148</v>
      </c>
      <c r="Q28" s="280">
        <v>8906</v>
      </c>
      <c r="T28" s="298"/>
    </row>
    <row r="29" spans="1:20" ht="21.75" customHeight="1">
      <c r="A29" s="1042" t="s">
        <v>1813</v>
      </c>
      <c r="B29" s="1040">
        <f>SUM(C29:P29)</f>
        <v>8013</v>
      </c>
      <c r="C29" s="280">
        <v>39</v>
      </c>
      <c r="D29" s="280">
        <v>0</v>
      </c>
      <c r="E29" s="280">
        <v>1</v>
      </c>
      <c r="F29" s="280">
        <v>783</v>
      </c>
      <c r="G29" s="280">
        <v>92</v>
      </c>
      <c r="H29" s="280">
        <v>55</v>
      </c>
      <c r="I29" s="280">
        <v>1139</v>
      </c>
      <c r="J29" s="280">
        <v>28</v>
      </c>
      <c r="K29" s="280">
        <v>85</v>
      </c>
      <c r="L29" s="280">
        <v>4911</v>
      </c>
      <c r="M29" s="280">
        <v>781</v>
      </c>
      <c r="N29" s="280">
        <v>0</v>
      </c>
      <c r="O29" s="280">
        <v>0</v>
      </c>
      <c r="P29" s="1041">
        <v>99</v>
      </c>
      <c r="Q29" s="280">
        <v>7478</v>
      </c>
      <c r="T29" s="298"/>
    </row>
    <row r="30" spans="1:20" ht="21.75" customHeight="1">
      <c r="A30" s="1883" t="s">
        <v>1814</v>
      </c>
      <c r="B30" s="1884">
        <v>8964</v>
      </c>
      <c r="C30" s="1885">
        <v>48</v>
      </c>
      <c r="D30" s="1886">
        <v>0</v>
      </c>
      <c r="E30" s="1886">
        <v>4</v>
      </c>
      <c r="F30" s="1886">
        <v>856</v>
      </c>
      <c r="G30" s="1886">
        <v>85</v>
      </c>
      <c r="H30" s="1886">
        <v>57</v>
      </c>
      <c r="I30" s="1886">
        <v>1173</v>
      </c>
      <c r="J30" s="1886">
        <v>30</v>
      </c>
      <c r="K30" s="1886">
        <v>89</v>
      </c>
      <c r="L30" s="1886">
        <v>5623</v>
      </c>
      <c r="M30" s="1886">
        <v>898</v>
      </c>
      <c r="N30" s="1886">
        <v>1</v>
      </c>
      <c r="O30" s="1886">
        <v>0</v>
      </c>
      <c r="P30" s="1887">
        <v>100</v>
      </c>
      <c r="Q30" s="1886">
        <v>8290</v>
      </c>
      <c r="T30" s="298"/>
    </row>
    <row r="31" spans="1:20" ht="21.75" customHeight="1">
      <c r="A31" s="1043" t="s">
        <v>2604</v>
      </c>
      <c r="B31" s="1044">
        <v>10920</v>
      </c>
      <c r="C31" s="1888">
        <v>34</v>
      </c>
      <c r="D31" s="1045">
        <v>0</v>
      </c>
      <c r="E31" s="1045">
        <v>4</v>
      </c>
      <c r="F31" s="1045">
        <v>906</v>
      </c>
      <c r="G31" s="1045">
        <v>117</v>
      </c>
      <c r="H31" s="1045">
        <v>98</v>
      </c>
      <c r="I31" s="1045">
        <v>1397</v>
      </c>
      <c r="J31" s="1045">
        <v>33</v>
      </c>
      <c r="K31" s="1045">
        <v>107</v>
      </c>
      <c r="L31" s="1045">
        <v>7107</v>
      </c>
      <c r="M31" s="1045">
        <v>904</v>
      </c>
      <c r="N31" s="1045">
        <v>1</v>
      </c>
      <c r="O31" s="1045">
        <v>1</v>
      </c>
      <c r="P31" s="1046">
        <v>211</v>
      </c>
      <c r="Q31" s="1889">
        <v>9813</v>
      </c>
      <c r="T31" s="298"/>
    </row>
    <row r="32" spans="1:20" ht="21.95" customHeight="1">
      <c r="A32" s="949"/>
      <c r="B32" s="1047"/>
      <c r="C32" s="949"/>
      <c r="D32" s="949"/>
      <c r="E32" s="949"/>
      <c r="F32" s="949"/>
      <c r="G32" s="949"/>
      <c r="H32" s="949"/>
      <c r="I32" s="949"/>
      <c r="J32" s="949"/>
      <c r="K32" s="949"/>
      <c r="L32" s="949"/>
      <c r="M32" s="949"/>
      <c r="N32" s="949"/>
      <c r="O32" s="949"/>
      <c r="P32" s="949"/>
      <c r="Q32" s="1048" t="s">
        <v>1815</v>
      </c>
    </row>
    <row r="33" spans="1:17" ht="32.25" customHeight="1">
      <c r="A33" s="308"/>
      <c r="G33" s="308"/>
      <c r="H33" s="308"/>
      <c r="I33" s="308"/>
      <c r="J33" s="308"/>
      <c r="K33" s="308"/>
      <c r="L33" s="308"/>
      <c r="M33" s="308"/>
      <c r="N33" s="308"/>
      <c r="O33" s="308"/>
      <c r="P33" s="308"/>
      <c r="Q33" s="308"/>
    </row>
    <row r="34" spans="1:17" ht="24.75" customHeight="1"/>
    <row r="35" spans="1:17" ht="23.25" customHeight="1"/>
    <row r="37" spans="1:17" ht="18" customHeight="1">
      <c r="J37" s="1032"/>
    </row>
    <row r="40" spans="1:17" ht="34.5" customHeight="1"/>
  </sheetData>
  <mergeCells count="14">
    <mergeCell ref="M3:P3"/>
    <mergeCell ref="Q3:Q4"/>
    <mergeCell ref="G3:G4"/>
    <mergeCell ref="H3:H4"/>
    <mergeCell ref="I3:I4"/>
    <mergeCell ref="J3:J4"/>
    <mergeCell ref="K3:K4"/>
    <mergeCell ref="L3:L4"/>
    <mergeCell ref="F3:F4"/>
    <mergeCell ref="A3:A4"/>
    <mergeCell ref="B3:B4"/>
    <mergeCell ref="C3:C4"/>
    <mergeCell ref="D3:D4"/>
    <mergeCell ref="E3:E4"/>
  </mergeCells>
  <phoneticPr fontId="8"/>
  <printOptions horizontalCentered="1"/>
  <pageMargins left="0.59055118110236227" right="3.937007874015748E-2" top="0.51181102362204722" bottom="0.6692913385826772" header="0.86614173228346458" footer="0.51181102362204722"/>
  <pageSetup paperSize="9" scale="88"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2724-AF33-4112-8B4B-50DCFC497EB8}">
  <dimension ref="A1:N157"/>
  <sheetViews>
    <sheetView view="pageBreakPreview" topLeftCell="A40" zoomScale="90" zoomScaleNormal="100" zoomScaleSheetLayoutView="90" workbookViewId="0">
      <selection activeCell="C42" sqref="C42:C43"/>
    </sheetView>
  </sheetViews>
  <sheetFormatPr defaultRowHeight="13.5"/>
  <cols>
    <col min="1" max="1" width="10.625" style="16" customWidth="1"/>
    <col min="2" max="13" width="7" style="16" customWidth="1"/>
    <col min="14" max="14" width="8" style="16" customWidth="1"/>
    <col min="15" max="16384" width="9" style="1049"/>
  </cols>
  <sheetData>
    <row r="1" spans="1:14" ht="21">
      <c r="A1" s="1890" t="s">
        <v>1816</v>
      </c>
    </row>
    <row r="2" spans="1:14" ht="12" customHeight="1"/>
    <row r="3" spans="1:14" ht="17.100000000000001" customHeight="1">
      <c r="A3" s="16" t="s">
        <v>1840</v>
      </c>
      <c r="K3" s="60"/>
      <c r="N3" s="972"/>
    </row>
    <row r="4" spans="1:14" ht="17.100000000000001" customHeight="1" thickBot="1">
      <c r="A4" s="1630" t="s">
        <v>1817</v>
      </c>
      <c r="B4" s="1630"/>
      <c r="C4" s="1630"/>
      <c r="N4" s="972" t="s">
        <v>1402</v>
      </c>
    </row>
    <row r="5" spans="1:14" ht="17.100000000000001" customHeight="1">
      <c r="A5" s="1891" t="s">
        <v>1818</v>
      </c>
      <c r="B5" s="2440" t="s">
        <v>1819</v>
      </c>
      <c r="C5" s="2434" t="s">
        <v>1820</v>
      </c>
      <c r="D5" s="2434" t="s">
        <v>1821</v>
      </c>
      <c r="E5" s="2434" t="s">
        <v>1822</v>
      </c>
      <c r="F5" s="2434" t="s">
        <v>1823</v>
      </c>
      <c r="G5" s="2434" t="s">
        <v>1824</v>
      </c>
      <c r="H5" s="2434" t="s">
        <v>1825</v>
      </c>
      <c r="I5" s="2434" t="s">
        <v>1826</v>
      </c>
      <c r="J5" s="2434" t="s">
        <v>1827</v>
      </c>
      <c r="K5" s="2434" t="s">
        <v>1828</v>
      </c>
      <c r="L5" s="2434" t="s">
        <v>1829</v>
      </c>
      <c r="M5" s="2436" t="s">
        <v>1830</v>
      </c>
      <c r="N5" s="2438" t="s">
        <v>1796</v>
      </c>
    </row>
    <row r="6" spans="1:14" ht="17.100000000000001" customHeight="1" thickBot="1">
      <c r="A6" s="1080" t="s">
        <v>1831</v>
      </c>
      <c r="B6" s="2441"/>
      <c r="C6" s="2435"/>
      <c r="D6" s="2435"/>
      <c r="E6" s="2435"/>
      <c r="F6" s="2435"/>
      <c r="G6" s="2435"/>
      <c r="H6" s="2435"/>
      <c r="I6" s="2435"/>
      <c r="J6" s="2435"/>
      <c r="K6" s="2435"/>
      <c r="L6" s="2435"/>
      <c r="M6" s="2437"/>
      <c r="N6" s="2439"/>
    </row>
    <row r="7" spans="1:14" ht="17.100000000000001" customHeight="1">
      <c r="A7" s="1082" t="s">
        <v>1832</v>
      </c>
      <c r="B7" s="1058">
        <v>30810</v>
      </c>
      <c r="C7" s="1058">
        <v>32247</v>
      </c>
      <c r="D7" s="1058">
        <v>34161</v>
      </c>
      <c r="E7" s="1051">
        <v>32071</v>
      </c>
      <c r="F7" s="1051">
        <v>29162</v>
      </c>
      <c r="G7" s="1051">
        <v>29536</v>
      </c>
      <c r="H7" s="1051">
        <v>33086</v>
      </c>
      <c r="I7" s="1051">
        <v>33956</v>
      </c>
      <c r="J7" s="1051">
        <v>31534</v>
      </c>
      <c r="K7" s="1051">
        <v>29827</v>
      </c>
      <c r="L7" s="1051">
        <v>31915</v>
      </c>
      <c r="M7" s="1051">
        <v>32869</v>
      </c>
      <c r="N7" s="1052">
        <f t="shared" ref="N7:N13" si="0">SUM(B7:M7)</f>
        <v>381174</v>
      </c>
    </row>
    <row r="8" spans="1:14" ht="17.100000000000001" customHeight="1">
      <c r="A8" s="1082" t="s">
        <v>1833</v>
      </c>
      <c r="B8" s="1051">
        <v>7448</v>
      </c>
      <c r="C8" s="1051">
        <v>7560</v>
      </c>
      <c r="D8" s="1051">
        <v>7423</v>
      </c>
      <c r="E8" s="1051">
        <v>7347</v>
      </c>
      <c r="F8" s="1051">
        <v>6851</v>
      </c>
      <c r="G8" s="1051">
        <v>7580</v>
      </c>
      <c r="H8" s="1051">
        <v>7812</v>
      </c>
      <c r="I8" s="1051">
        <v>7993</v>
      </c>
      <c r="J8" s="1051">
        <v>7895</v>
      </c>
      <c r="K8" s="1051">
        <v>7506</v>
      </c>
      <c r="L8" s="1051">
        <v>7504</v>
      </c>
      <c r="M8" s="1051">
        <v>8149</v>
      </c>
      <c r="N8" s="1052">
        <f t="shared" si="0"/>
        <v>91068</v>
      </c>
    </row>
    <row r="9" spans="1:14" ht="17.100000000000001" customHeight="1">
      <c r="A9" s="1082" t="s">
        <v>1834</v>
      </c>
      <c r="B9" s="1051">
        <v>6892</v>
      </c>
      <c r="C9" s="1051">
        <v>6508</v>
      </c>
      <c r="D9" s="1051">
        <v>6926</v>
      </c>
      <c r="E9" s="1051">
        <v>6993</v>
      </c>
      <c r="F9" s="1051">
        <v>7138</v>
      </c>
      <c r="G9" s="1051">
        <v>7131</v>
      </c>
      <c r="H9" s="1051">
        <v>6998</v>
      </c>
      <c r="I9" s="1051">
        <v>7010</v>
      </c>
      <c r="J9" s="1051">
        <v>6938</v>
      </c>
      <c r="K9" s="1051">
        <v>6114</v>
      </c>
      <c r="L9" s="1051">
        <v>6228</v>
      </c>
      <c r="M9" s="1051">
        <v>7703</v>
      </c>
      <c r="N9" s="1052">
        <f t="shared" si="0"/>
        <v>82579</v>
      </c>
    </row>
    <row r="10" spans="1:14" ht="17.100000000000001" customHeight="1">
      <c r="A10" s="1082" t="s">
        <v>1835</v>
      </c>
      <c r="B10" s="1053">
        <v>10009</v>
      </c>
      <c r="C10" s="1054">
        <v>9876</v>
      </c>
      <c r="D10" s="1054">
        <v>9984</v>
      </c>
      <c r="E10" s="1054">
        <v>9404</v>
      </c>
      <c r="F10" s="1054">
        <v>8949</v>
      </c>
      <c r="G10" s="1054">
        <v>9669</v>
      </c>
      <c r="H10" s="1054">
        <v>9889</v>
      </c>
      <c r="I10" s="1054">
        <v>9779</v>
      </c>
      <c r="J10" s="1054">
        <v>9923</v>
      </c>
      <c r="K10" s="1054">
        <v>8860</v>
      </c>
      <c r="L10" s="1054">
        <v>9347</v>
      </c>
      <c r="M10" s="1054">
        <v>10343</v>
      </c>
      <c r="N10" s="1052">
        <f t="shared" si="0"/>
        <v>116032</v>
      </c>
    </row>
    <row r="11" spans="1:14" ht="17.100000000000001" customHeight="1">
      <c r="A11" s="1082" t="s">
        <v>1836</v>
      </c>
      <c r="B11" s="1053">
        <v>18585</v>
      </c>
      <c r="C11" s="1054">
        <v>17851</v>
      </c>
      <c r="D11" s="1054">
        <v>19761</v>
      </c>
      <c r="E11" s="1054">
        <v>19075</v>
      </c>
      <c r="F11" s="1054">
        <v>16996</v>
      </c>
      <c r="G11" s="1054">
        <v>18348</v>
      </c>
      <c r="H11" s="1054">
        <v>19432</v>
      </c>
      <c r="I11" s="1054">
        <v>19412</v>
      </c>
      <c r="J11" s="1054">
        <v>18354</v>
      </c>
      <c r="K11" s="1054">
        <v>17229</v>
      </c>
      <c r="L11" s="1054">
        <v>18562</v>
      </c>
      <c r="M11" s="1054">
        <v>18943</v>
      </c>
      <c r="N11" s="1052">
        <f t="shared" si="0"/>
        <v>222548</v>
      </c>
    </row>
    <row r="12" spans="1:14" ht="17.100000000000001" customHeight="1">
      <c r="A12" s="1092" t="s">
        <v>1841</v>
      </c>
      <c r="B12" s="1054">
        <v>5239</v>
      </c>
      <c r="C12" s="1054">
        <v>5407</v>
      </c>
      <c r="D12" s="1054">
        <v>6074</v>
      </c>
      <c r="E12" s="1054">
        <v>4979</v>
      </c>
      <c r="F12" s="1054">
        <v>3695</v>
      </c>
      <c r="G12" s="1054">
        <v>5998</v>
      </c>
      <c r="H12" s="1054">
        <v>6613</v>
      </c>
      <c r="I12" s="1054">
        <v>6389</v>
      </c>
      <c r="J12" s="1054">
        <v>5868</v>
      </c>
      <c r="K12" s="1054">
        <v>5201</v>
      </c>
      <c r="L12" s="1054">
        <v>5573</v>
      </c>
      <c r="M12" s="1059">
        <v>5855</v>
      </c>
      <c r="N12" s="1052">
        <f t="shared" si="0"/>
        <v>66891</v>
      </c>
    </row>
    <row r="13" spans="1:14" ht="17.100000000000001" customHeight="1" thickBot="1">
      <c r="A13" s="1083" t="s">
        <v>1837</v>
      </c>
      <c r="B13" s="1055">
        <v>3791</v>
      </c>
      <c r="C13" s="1056">
        <v>3720</v>
      </c>
      <c r="D13" s="1056">
        <v>3614</v>
      </c>
      <c r="E13" s="1056">
        <v>3753</v>
      </c>
      <c r="F13" s="1056">
        <v>3392</v>
      </c>
      <c r="G13" s="1056">
        <v>3677</v>
      </c>
      <c r="H13" s="1056">
        <v>3938</v>
      </c>
      <c r="I13" s="1056">
        <v>3568</v>
      </c>
      <c r="J13" s="1056">
        <v>3776</v>
      </c>
      <c r="K13" s="1056">
        <v>3612</v>
      </c>
      <c r="L13" s="1056">
        <v>3608</v>
      </c>
      <c r="M13" s="1056">
        <v>3921</v>
      </c>
      <c r="N13" s="1060">
        <f t="shared" si="0"/>
        <v>44370</v>
      </c>
    </row>
    <row r="14" spans="1:14" ht="17.100000000000001" customHeight="1" thickTop="1" thickBot="1">
      <c r="A14" s="1084" t="s">
        <v>1572</v>
      </c>
      <c r="B14" s="1892">
        <f t="shared" ref="B14:N14" si="1">SUM(B7:B13)</f>
        <v>82774</v>
      </c>
      <c r="C14" s="1892">
        <f t="shared" si="1"/>
        <v>83169</v>
      </c>
      <c r="D14" s="1892">
        <f t="shared" si="1"/>
        <v>87943</v>
      </c>
      <c r="E14" s="1892">
        <f t="shared" si="1"/>
        <v>83622</v>
      </c>
      <c r="F14" s="1892">
        <f t="shared" si="1"/>
        <v>76183</v>
      </c>
      <c r="G14" s="1892">
        <f t="shared" si="1"/>
        <v>81939</v>
      </c>
      <c r="H14" s="1892">
        <f t="shared" si="1"/>
        <v>87768</v>
      </c>
      <c r="I14" s="1892">
        <f t="shared" si="1"/>
        <v>88107</v>
      </c>
      <c r="J14" s="1892">
        <f t="shared" si="1"/>
        <v>84288</v>
      </c>
      <c r="K14" s="1892">
        <f t="shared" si="1"/>
        <v>78349</v>
      </c>
      <c r="L14" s="1892">
        <f t="shared" si="1"/>
        <v>82737</v>
      </c>
      <c r="M14" s="1892">
        <f t="shared" si="1"/>
        <v>87783</v>
      </c>
      <c r="N14" s="1086">
        <f t="shared" si="1"/>
        <v>1004662</v>
      </c>
    </row>
    <row r="15" spans="1:14" ht="17.100000000000001" customHeight="1">
      <c r="A15" s="1893" t="s">
        <v>1842</v>
      </c>
      <c r="K15" s="60"/>
      <c r="N15" s="972"/>
    </row>
    <row r="16" spans="1:14" ht="17.100000000000001" customHeight="1">
      <c r="A16" s="194"/>
      <c r="K16" s="60"/>
      <c r="N16" s="972"/>
    </row>
    <row r="17" spans="1:14" ht="17.100000000000001" customHeight="1" thickBot="1">
      <c r="A17" s="16" t="s">
        <v>1838</v>
      </c>
      <c r="N17" s="972" t="s">
        <v>1402</v>
      </c>
    </row>
    <row r="18" spans="1:14" ht="17.100000000000001" customHeight="1">
      <c r="A18" s="1891" t="s">
        <v>1818</v>
      </c>
      <c r="B18" s="2440" t="s">
        <v>1819</v>
      </c>
      <c r="C18" s="2434" t="s">
        <v>1820</v>
      </c>
      <c r="D18" s="2434" t="s">
        <v>1821</v>
      </c>
      <c r="E18" s="2434" t="s">
        <v>1822</v>
      </c>
      <c r="F18" s="2434" t="s">
        <v>1823</v>
      </c>
      <c r="G18" s="2434" t="s">
        <v>1824</v>
      </c>
      <c r="H18" s="2434" t="s">
        <v>1825</v>
      </c>
      <c r="I18" s="2434" t="s">
        <v>1826</v>
      </c>
      <c r="J18" s="2434" t="s">
        <v>1827</v>
      </c>
      <c r="K18" s="2434" t="s">
        <v>1828</v>
      </c>
      <c r="L18" s="2434" t="s">
        <v>1829</v>
      </c>
      <c r="M18" s="2436" t="s">
        <v>1830</v>
      </c>
      <c r="N18" s="2438" t="s">
        <v>1796</v>
      </c>
    </row>
    <row r="19" spans="1:14" ht="17.100000000000001" customHeight="1" thickBot="1">
      <c r="A19" s="1080" t="s">
        <v>1831</v>
      </c>
      <c r="B19" s="2441"/>
      <c r="C19" s="2435"/>
      <c r="D19" s="2435"/>
      <c r="E19" s="2435"/>
      <c r="F19" s="2435"/>
      <c r="G19" s="2435"/>
      <c r="H19" s="2435"/>
      <c r="I19" s="2435"/>
      <c r="J19" s="2435"/>
      <c r="K19" s="2435"/>
      <c r="L19" s="2435"/>
      <c r="M19" s="2437"/>
      <c r="N19" s="2439"/>
    </row>
    <row r="20" spans="1:14" ht="17.100000000000001" customHeight="1">
      <c r="A20" s="1092" t="s">
        <v>515</v>
      </c>
      <c r="B20" s="1051">
        <v>725</v>
      </c>
      <c r="C20" s="1051">
        <v>687</v>
      </c>
      <c r="D20" s="1051">
        <v>860</v>
      </c>
      <c r="E20" s="1051">
        <v>756</v>
      </c>
      <c r="F20" s="1051">
        <v>650</v>
      </c>
      <c r="G20" s="1051">
        <v>808</v>
      </c>
      <c r="H20" s="1051">
        <v>821</v>
      </c>
      <c r="I20" s="1051">
        <v>725</v>
      </c>
      <c r="J20" s="1051">
        <v>791</v>
      </c>
      <c r="K20" s="1051">
        <v>641</v>
      </c>
      <c r="L20" s="1051">
        <v>720</v>
      </c>
      <c r="M20" s="1051">
        <v>867</v>
      </c>
      <c r="N20" s="1057">
        <f>SUM(B20:M20)</f>
        <v>9051</v>
      </c>
    </row>
    <row r="21" spans="1:14" ht="17.100000000000001" customHeight="1">
      <c r="A21" s="1092" t="s">
        <v>1839</v>
      </c>
      <c r="B21" s="1051">
        <v>834</v>
      </c>
      <c r="C21" s="1051">
        <v>755</v>
      </c>
      <c r="D21" s="1051">
        <v>902</v>
      </c>
      <c r="E21" s="1051">
        <v>886</v>
      </c>
      <c r="F21" s="1051">
        <v>857</v>
      </c>
      <c r="G21" s="1051">
        <v>911</v>
      </c>
      <c r="H21" s="1051">
        <v>889</v>
      </c>
      <c r="I21" s="1051">
        <v>876</v>
      </c>
      <c r="J21" s="1051">
        <v>865</v>
      </c>
      <c r="K21" s="1051">
        <v>770</v>
      </c>
      <c r="L21" s="1051">
        <v>844</v>
      </c>
      <c r="M21" s="1051">
        <v>951</v>
      </c>
      <c r="N21" s="1057">
        <f>SUM(B21:M21)</f>
        <v>10340</v>
      </c>
    </row>
    <row r="22" spans="1:14" ht="17.100000000000001" customHeight="1">
      <c r="A22" s="1092" t="s">
        <v>614</v>
      </c>
      <c r="B22" s="1053">
        <v>684</v>
      </c>
      <c r="C22" s="1054">
        <v>644</v>
      </c>
      <c r="D22" s="1054">
        <v>759</v>
      </c>
      <c r="E22" s="1054">
        <v>681</v>
      </c>
      <c r="F22" s="1054">
        <v>743</v>
      </c>
      <c r="G22" s="1054">
        <v>751</v>
      </c>
      <c r="H22" s="1054">
        <v>761</v>
      </c>
      <c r="I22" s="1054">
        <v>690</v>
      </c>
      <c r="J22" s="1054">
        <v>670</v>
      </c>
      <c r="K22" s="1054">
        <v>596</v>
      </c>
      <c r="L22" s="1054">
        <v>682</v>
      </c>
      <c r="M22" s="1054">
        <v>764</v>
      </c>
      <c r="N22" s="1057">
        <f>SUM(B22:M22)</f>
        <v>8425</v>
      </c>
    </row>
    <row r="23" spans="1:14" ht="17.100000000000001" customHeight="1">
      <c r="A23" s="1092" t="s">
        <v>613</v>
      </c>
      <c r="B23" s="1053">
        <v>1221</v>
      </c>
      <c r="C23" s="1054">
        <v>1151</v>
      </c>
      <c r="D23" s="1054">
        <v>1396</v>
      </c>
      <c r="E23" s="1054">
        <v>1275</v>
      </c>
      <c r="F23" s="1054">
        <v>1288</v>
      </c>
      <c r="G23" s="1054">
        <v>1255</v>
      </c>
      <c r="H23" s="1054">
        <v>1230</v>
      </c>
      <c r="I23" s="1054">
        <v>1264</v>
      </c>
      <c r="J23" s="1054">
        <v>1233</v>
      </c>
      <c r="K23" s="1054">
        <v>1151</v>
      </c>
      <c r="L23" s="1054">
        <v>1233</v>
      </c>
      <c r="M23" s="1054">
        <v>1386</v>
      </c>
      <c r="N23" s="1057">
        <f>SUM(B23:M23)</f>
        <v>15083</v>
      </c>
    </row>
    <row r="24" spans="1:14" ht="17.100000000000001" customHeight="1" thickBot="1">
      <c r="A24" s="1083" t="s">
        <v>617</v>
      </c>
      <c r="B24" s="1055">
        <v>615</v>
      </c>
      <c r="C24" s="1056">
        <v>608</v>
      </c>
      <c r="D24" s="1056">
        <v>718</v>
      </c>
      <c r="E24" s="1056">
        <v>691</v>
      </c>
      <c r="F24" s="1056">
        <v>673</v>
      </c>
      <c r="G24" s="1056">
        <v>705</v>
      </c>
      <c r="H24" s="1056">
        <v>688</v>
      </c>
      <c r="I24" s="1056">
        <v>654</v>
      </c>
      <c r="J24" s="1056">
        <v>623</v>
      </c>
      <c r="K24" s="1056">
        <v>609</v>
      </c>
      <c r="L24" s="1056">
        <v>614</v>
      </c>
      <c r="M24" s="1056">
        <v>714</v>
      </c>
      <c r="N24" s="1057">
        <f>SUM(B24:M24)</f>
        <v>7912</v>
      </c>
    </row>
    <row r="25" spans="1:14" ht="17.100000000000001" customHeight="1" thickTop="1" thickBot="1">
      <c r="A25" s="1084" t="s">
        <v>1572</v>
      </c>
      <c r="B25" s="1892">
        <f t="shared" ref="B25:N25" si="2">SUM(B20:B24)</f>
        <v>4079</v>
      </c>
      <c r="C25" s="1892">
        <f t="shared" si="2"/>
        <v>3845</v>
      </c>
      <c r="D25" s="1892">
        <f t="shared" si="2"/>
        <v>4635</v>
      </c>
      <c r="E25" s="1892">
        <f t="shared" si="2"/>
        <v>4289</v>
      </c>
      <c r="F25" s="1892">
        <f t="shared" si="2"/>
        <v>4211</v>
      </c>
      <c r="G25" s="1892">
        <f t="shared" si="2"/>
        <v>4430</v>
      </c>
      <c r="H25" s="1892">
        <f t="shared" si="2"/>
        <v>4389</v>
      </c>
      <c r="I25" s="1892">
        <f t="shared" si="2"/>
        <v>4209</v>
      </c>
      <c r="J25" s="1892">
        <f t="shared" si="2"/>
        <v>4182</v>
      </c>
      <c r="K25" s="1892">
        <f t="shared" si="2"/>
        <v>3767</v>
      </c>
      <c r="L25" s="1892">
        <f t="shared" si="2"/>
        <v>4093</v>
      </c>
      <c r="M25" s="1892">
        <f t="shared" si="2"/>
        <v>4682</v>
      </c>
      <c r="N25" s="1085">
        <f t="shared" si="2"/>
        <v>50811</v>
      </c>
    </row>
    <row r="26" spans="1:14" ht="17.100000000000001" customHeight="1">
      <c r="A26" s="194"/>
      <c r="K26" s="60"/>
      <c r="N26" s="972"/>
    </row>
    <row r="27" spans="1:14" ht="17.100000000000001" customHeight="1">
      <c r="A27" s="194"/>
      <c r="K27" s="60"/>
      <c r="N27" s="972"/>
    </row>
    <row r="28" spans="1:14" ht="17.100000000000001" customHeight="1">
      <c r="A28" s="16" t="s">
        <v>1843</v>
      </c>
      <c r="K28" s="60"/>
      <c r="N28" s="972"/>
    </row>
    <row r="29" spans="1:14" ht="17.100000000000001" customHeight="1" thickBot="1">
      <c r="A29" s="1630" t="s">
        <v>1817</v>
      </c>
      <c r="B29" s="1630"/>
      <c r="C29" s="1630"/>
      <c r="N29" s="972" t="s">
        <v>1402</v>
      </c>
    </row>
    <row r="30" spans="1:14" ht="17.100000000000001" customHeight="1">
      <c r="A30" s="1891" t="s">
        <v>1818</v>
      </c>
      <c r="B30" s="2440" t="s">
        <v>1819</v>
      </c>
      <c r="C30" s="2434" t="s">
        <v>1820</v>
      </c>
      <c r="D30" s="2434" t="s">
        <v>1821</v>
      </c>
      <c r="E30" s="2434" t="s">
        <v>1822</v>
      </c>
      <c r="F30" s="2434" t="s">
        <v>1823</v>
      </c>
      <c r="G30" s="2434" t="s">
        <v>1824</v>
      </c>
      <c r="H30" s="2434" t="s">
        <v>1825</v>
      </c>
      <c r="I30" s="2434" t="s">
        <v>1826</v>
      </c>
      <c r="J30" s="2434" t="s">
        <v>1827</v>
      </c>
      <c r="K30" s="2434" t="s">
        <v>1828</v>
      </c>
      <c r="L30" s="2434" t="s">
        <v>1829</v>
      </c>
      <c r="M30" s="2436" t="s">
        <v>1830</v>
      </c>
      <c r="N30" s="2438" t="s">
        <v>1796</v>
      </c>
    </row>
    <row r="31" spans="1:14" ht="17.100000000000001" customHeight="1" thickBot="1">
      <c r="A31" s="1080" t="s">
        <v>1831</v>
      </c>
      <c r="B31" s="2441"/>
      <c r="C31" s="2435"/>
      <c r="D31" s="2435"/>
      <c r="E31" s="2435"/>
      <c r="F31" s="2435"/>
      <c r="G31" s="2435"/>
      <c r="H31" s="2435"/>
      <c r="I31" s="2435"/>
      <c r="J31" s="2435"/>
      <c r="K31" s="2435"/>
      <c r="L31" s="2435"/>
      <c r="M31" s="2437"/>
      <c r="N31" s="2439"/>
    </row>
    <row r="32" spans="1:14" ht="17.100000000000001" customHeight="1">
      <c r="A32" s="1082" t="s">
        <v>1832</v>
      </c>
      <c r="B32" s="1058">
        <v>32226</v>
      </c>
      <c r="C32" s="1058">
        <v>32976</v>
      </c>
      <c r="D32" s="1058">
        <v>32999</v>
      </c>
      <c r="E32" s="1051">
        <v>32732</v>
      </c>
      <c r="F32" s="1051">
        <v>32044</v>
      </c>
      <c r="G32" s="1051">
        <v>31269</v>
      </c>
      <c r="H32" s="1051">
        <v>33328</v>
      </c>
      <c r="I32" s="1051">
        <v>34286</v>
      </c>
      <c r="J32" s="1051">
        <v>33911</v>
      </c>
      <c r="K32" s="1051">
        <v>30034</v>
      </c>
      <c r="L32" s="1051">
        <v>29373</v>
      </c>
      <c r="M32" s="1051">
        <v>32855</v>
      </c>
      <c r="N32" s="1052">
        <f t="shared" ref="N32:N38" si="3">SUM(B32:M32)</f>
        <v>388033</v>
      </c>
    </row>
    <row r="33" spans="1:14" ht="17.100000000000001" customHeight="1">
      <c r="A33" s="1082" t="s">
        <v>1833</v>
      </c>
      <c r="B33" s="1051">
        <v>8171</v>
      </c>
      <c r="C33" s="1051">
        <v>8430</v>
      </c>
      <c r="D33" s="1051">
        <v>7836</v>
      </c>
      <c r="E33" s="1051">
        <v>7973</v>
      </c>
      <c r="F33" s="1051">
        <v>7859</v>
      </c>
      <c r="G33" s="1051">
        <v>8195</v>
      </c>
      <c r="H33" s="1051">
        <v>7974</v>
      </c>
      <c r="I33" s="1051">
        <v>8347</v>
      </c>
      <c r="J33" s="1051">
        <v>7946</v>
      </c>
      <c r="K33" s="1051">
        <v>7448</v>
      </c>
      <c r="L33" s="1051">
        <v>7305</v>
      </c>
      <c r="M33" s="1051">
        <v>8257</v>
      </c>
      <c r="N33" s="1052">
        <f t="shared" si="3"/>
        <v>95741</v>
      </c>
    </row>
    <row r="34" spans="1:14" ht="17.100000000000001" customHeight="1">
      <c r="A34" s="1082" t="s">
        <v>1834</v>
      </c>
      <c r="B34" s="1051">
        <v>7450</v>
      </c>
      <c r="C34" s="1051">
        <v>7091</v>
      </c>
      <c r="D34" s="1051">
        <v>7291</v>
      </c>
      <c r="E34" s="1051">
        <v>7356</v>
      </c>
      <c r="F34" s="1051">
        <v>7561</v>
      </c>
      <c r="G34" s="1051">
        <v>7224</v>
      </c>
      <c r="H34" s="1051">
        <v>7676</v>
      </c>
      <c r="I34" s="1051">
        <v>6738</v>
      </c>
      <c r="J34" s="1051">
        <v>7236</v>
      </c>
      <c r="K34" s="1051">
        <v>6856</v>
      </c>
      <c r="L34" s="1051">
        <v>6784</v>
      </c>
      <c r="M34" s="1051">
        <v>8251</v>
      </c>
      <c r="N34" s="1052">
        <f t="shared" si="3"/>
        <v>87514</v>
      </c>
    </row>
    <row r="35" spans="1:14" ht="17.100000000000001" customHeight="1">
      <c r="A35" s="1082" t="s">
        <v>1835</v>
      </c>
      <c r="B35" s="1053">
        <v>9097</v>
      </c>
      <c r="C35" s="1054">
        <v>9537</v>
      </c>
      <c r="D35" s="1054">
        <v>9139</v>
      </c>
      <c r="E35" s="1054">
        <v>9483</v>
      </c>
      <c r="F35" s="1054">
        <v>10183</v>
      </c>
      <c r="G35" s="1054">
        <v>9186</v>
      </c>
      <c r="H35" s="1054">
        <v>9720</v>
      </c>
      <c r="I35" s="1054">
        <v>8786</v>
      </c>
      <c r="J35" s="1054">
        <v>9795</v>
      </c>
      <c r="K35" s="1054">
        <v>8812</v>
      </c>
      <c r="L35" s="1054">
        <v>8105</v>
      </c>
      <c r="M35" s="1054">
        <v>10021</v>
      </c>
      <c r="N35" s="1052">
        <f t="shared" si="3"/>
        <v>111864</v>
      </c>
    </row>
    <row r="36" spans="1:14" ht="17.100000000000001" customHeight="1">
      <c r="A36" s="1082" t="s">
        <v>1836</v>
      </c>
      <c r="B36" s="1053">
        <v>18134</v>
      </c>
      <c r="C36" s="1054">
        <v>18589</v>
      </c>
      <c r="D36" s="1054">
        <v>20626</v>
      </c>
      <c r="E36" s="1054">
        <v>18424</v>
      </c>
      <c r="F36" s="1054">
        <v>18107</v>
      </c>
      <c r="G36" s="1054">
        <v>18338</v>
      </c>
      <c r="H36" s="1054">
        <v>19790</v>
      </c>
      <c r="I36" s="1054">
        <v>19367</v>
      </c>
      <c r="J36" s="1054">
        <v>19241</v>
      </c>
      <c r="K36" s="1054">
        <v>18395</v>
      </c>
      <c r="L36" s="1054">
        <v>17296</v>
      </c>
      <c r="M36" s="1054">
        <v>18826</v>
      </c>
      <c r="N36" s="1052">
        <f t="shared" si="3"/>
        <v>225133</v>
      </c>
    </row>
    <row r="37" spans="1:14" ht="17.100000000000001" customHeight="1">
      <c r="A37" s="1092" t="s">
        <v>1841</v>
      </c>
      <c r="B37" s="1054">
        <v>6150</v>
      </c>
      <c r="C37" s="1054">
        <v>7146</v>
      </c>
      <c r="D37" s="1054">
        <v>7844</v>
      </c>
      <c r="E37" s="1054">
        <v>6721</v>
      </c>
      <c r="F37" s="1054">
        <v>4368</v>
      </c>
      <c r="G37" s="1054">
        <v>7481</v>
      </c>
      <c r="H37" s="1054">
        <v>7605</v>
      </c>
      <c r="I37" s="1054">
        <v>7073</v>
      </c>
      <c r="J37" s="1054">
        <v>6511</v>
      </c>
      <c r="K37" s="1054">
        <v>6243</v>
      </c>
      <c r="L37" s="1054">
        <v>6618</v>
      </c>
      <c r="M37" s="1059">
        <v>6747</v>
      </c>
      <c r="N37" s="1052">
        <f t="shared" si="3"/>
        <v>80507</v>
      </c>
    </row>
    <row r="38" spans="1:14" ht="17.100000000000001" customHeight="1" thickBot="1">
      <c r="A38" s="1083" t="s">
        <v>1837</v>
      </c>
      <c r="B38" s="1055">
        <v>4103</v>
      </c>
      <c r="C38" s="1056">
        <v>4147</v>
      </c>
      <c r="D38" s="1056">
        <v>4265</v>
      </c>
      <c r="E38" s="1056">
        <v>4179</v>
      </c>
      <c r="F38" s="1056">
        <v>4065</v>
      </c>
      <c r="G38" s="1056">
        <v>4160</v>
      </c>
      <c r="H38" s="1056">
        <v>4125</v>
      </c>
      <c r="I38" s="1056">
        <v>4183</v>
      </c>
      <c r="J38" s="1056">
        <v>4157</v>
      </c>
      <c r="K38" s="1056">
        <v>3706</v>
      </c>
      <c r="L38" s="1056">
        <v>3638</v>
      </c>
      <c r="M38" s="1056">
        <v>4027</v>
      </c>
      <c r="N38" s="1060">
        <f t="shared" si="3"/>
        <v>48755</v>
      </c>
    </row>
    <row r="39" spans="1:14" ht="17.100000000000001" customHeight="1" thickTop="1" thickBot="1">
      <c r="A39" s="1084" t="s">
        <v>1572</v>
      </c>
      <c r="B39" s="1892">
        <f t="shared" ref="B39:N39" si="4">SUM(B32:B38)</f>
        <v>85331</v>
      </c>
      <c r="C39" s="1892">
        <f t="shared" si="4"/>
        <v>87916</v>
      </c>
      <c r="D39" s="1892">
        <f t="shared" si="4"/>
        <v>90000</v>
      </c>
      <c r="E39" s="1892">
        <f t="shared" si="4"/>
        <v>86868</v>
      </c>
      <c r="F39" s="1892">
        <f t="shared" si="4"/>
        <v>84187</v>
      </c>
      <c r="G39" s="1892">
        <f t="shared" si="4"/>
        <v>85853</v>
      </c>
      <c r="H39" s="1892">
        <f t="shared" si="4"/>
        <v>90218</v>
      </c>
      <c r="I39" s="1892">
        <f t="shared" si="4"/>
        <v>88780</v>
      </c>
      <c r="J39" s="1892">
        <f t="shared" si="4"/>
        <v>88797</v>
      </c>
      <c r="K39" s="1892">
        <f t="shared" si="4"/>
        <v>81494</v>
      </c>
      <c r="L39" s="1892">
        <f t="shared" si="4"/>
        <v>79119</v>
      </c>
      <c r="M39" s="1892">
        <f t="shared" si="4"/>
        <v>88984</v>
      </c>
      <c r="N39" s="1086">
        <f t="shared" si="4"/>
        <v>1037547</v>
      </c>
    </row>
    <row r="40" spans="1:14" ht="17.100000000000001" customHeight="1">
      <c r="K40" s="60"/>
      <c r="N40" s="972"/>
    </row>
    <row r="41" spans="1:14" ht="17.100000000000001" customHeight="1" thickBot="1">
      <c r="A41" s="16" t="s">
        <v>1838</v>
      </c>
      <c r="N41" s="972" t="s">
        <v>1402</v>
      </c>
    </row>
    <row r="42" spans="1:14" ht="17.100000000000001" customHeight="1">
      <c r="A42" s="1891" t="s">
        <v>1818</v>
      </c>
      <c r="B42" s="2440" t="s">
        <v>1819</v>
      </c>
      <c r="C42" s="2434" t="s">
        <v>1820</v>
      </c>
      <c r="D42" s="2434" t="s">
        <v>1821</v>
      </c>
      <c r="E42" s="2434" t="s">
        <v>1822</v>
      </c>
      <c r="F42" s="2434" t="s">
        <v>1823</v>
      </c>
      <c r="G42" s="2434" t="s">
        <v>1824</v>
      </c>
      <c r="H42" s="2434" t="s">
        <v>1825</v>
      </c>
      <c r="I42" s="2434" t="s">
        <v>1826</v>
      </c>
      <c r="J42" s="2434" t="s">
        <v>1827</v>
      </c>
      <c r="K42" s="2434" t="s">
        <v>1828</v>
      </c>
      <c r="L42" s="2434" t="s">
        <v>1829</v>
      </c>
      <c r="M42" s="2436" t="s">
        <v>1830</v>
      </c>
      <c r="N42" s="2438" t="s">
        <v>1796</v>
      </c>
    </row>
    <row r="43" spans="1:14" ht="17.100000000000001" customHeight="1" thickBot="1">
      <c r="A43" s="1080" t="s">
        <v>1831</v>
      </c>
      <c r="B43" s="2441"/>
      <c r="C43" s="2435"/>
      <c r="D43" s="2435"/>
      <c r="E43" s="2435"/>
      <c r="F43" s="2435"/>
      <c r="G43" s="2435"/>
      <c r="H43" s="2435"/>
      <c r="I43" s="2435"/>
      <c r="J43" s="2435"/>
      <c r="K43" s="2435"/>
      <c r="L43" s="2435"/>
      <c r="M43" s="2437"/>
      <c r="N43" s="2439"/>
    </row>
    <row r="44" spans="1:14" ht="17.100000000000001" customHeight="1">
      <c r="A44" s="1092" t="s">
        <v>515</v>
      </c>
      <c r="B44" s="1051">
        <v>786</v>
      </c>
      <c r="C44" s="1051">
        <v>803</v>
      </c>
      <c r="D44" s="1051">
        <v>945</v>
      </c>
      <c r="E44" s="1051">
        <v>846</v>
      </c>
      <c r="F44" s="1051">
        <v>805</v>
      </c>
      <c r="G44" s="1051">
        <v>791</v>
      </c>
      <c r="H44" s="1051">
        <v>802</v>
      </c>
      <c r="I44" s="1051">
        <v>774</v>
      </c>
      <c r="J44" s="1051">
        <v>815</v>
      </c>
      <c r="K44" s="1051">
        <v>698</v>
      </c>
      <c r="L44" s="1051">
        <v>755</v>
      </c>
      <c r="M44" s="1051">
        <v>860</v>
      </c>
      <c r="N44" s="1057">
        <f>SUM(B44:M44)</f>
        <v>9680</v>
      </c>
    </row>
    <row r="45" spans="1:14" ht="17.100000000000001" customHeight="1">
      <c r="A45" s="1092" t="s">
        <v>1839</v>
      </c>
      <c r="B45" s="1051">
        <v>875</v>
      </c>
      <c r="C45" s="1051">
        <v>815</v>
      </c>
      <c r="D45" s="1051">
        <v>970</v>
      </c>
      <c r="E45" s="1051">
        <v>934</v>
      </c>
      <c r="F45" s="1051">
        <v>865</v>
      </c>
      <c r="G45" s="1051">
        <v>938</v>
      </c>
      <c r="H45" s="1051">
        <v>1003</v>
      </c>
      <c r="I45" s="1051">
        <v>897</v>
      </c>
      <c r="J45" s="1051">
        <v>931</v>
      </c>
      <c r="K45" s="1051">
        <v>807</v>
      </c>
      <c r="L45" s="1051">
        <v>864</v>
      </c>
      <c r="M45" s="1051">
        <v>964</v>
      </c>
      <c r="N45" s="1057">
        <f>SUM(B45:M45)</f>
        <v>10863</v>
      </c>
    </row>
    <row r="46" spans="1:14" ht="17.100000000000001" customHeight="1">
      <c r="A46" s="1092" t="s">
        <v>614</v>
      </c>
      <c r="B46" s="1053">
        <v>652</v>
      </c>
      <c r="C46" s="1054">
        <v>651</v>
      </c>
      <c r="D46" s="1054">
        <v>763</v>
      </c>
      <c r="E46" s="1054">
        <v>733</v>
      </c>
      <c r="F46" s="1054">
        <v>729</v>
      </c>
      <c r="G46" s="1054">
        <v>690</v>
      </c>
      <c r="H46" s="1054">
        <v>713</v>
      </c>
      <c r="I46" s="1054">
        <v>686</v>
      </c>
      <c r="J46" s="1054">
        <v>645</v>
      </c>
      <c r="K46" s="1054">
        <v>529</v>
      </c>
      <c r="L46" s="1054">
        <v>610</v>
      </c>
      <c r="M46" s="1054">
        <v>782</v>
      </c>
      <c r="N46" s="1057">
        <f>SUM(B46:M46)</f>
        <v>8183</v>
      </c>
    </row>
    <row r="47" spans="1:14" ht="17.100000000000001" customHeight="1">
      <c r="A47" s="1092" t="s">
        <v>613</v>
      </c>
      <c r="B47" s="1053">
        <v>1427</v>
      </c>
      <c r="C47" s="1054">
        <v>1428</v>
      </c>
      <c r="D47" s="1054">
        <v>1616</v>
      </c>
      <c r="E47" s="1054">
        <v>1524</v>
      </c>
      <c r="F47" s="1054">
        <v>1507</v>
      </c>
      <c r="G47" s="1054">
        <v>1491</v>
      </c>
      <c r="H47" s="1054">
        <v>1593</v>
      </c>
      <c r="I47" s="1054">
        <v>1558</v>
      </c>
      <c r="J47" s="1054">
        <v>1515</v>
      </c>
      <c r="K47" s="1054">
        <v>1388</v>
      </c>
      <c r="L47" s="1054">
        <v>1402</v>
      </c>
      <c r="M47" s="1054">
        <v>1755</v>
      </c>
      <c r="N47" s="1057">
        <f>SUM(B47:M47)</f>
        <v>18204</v>
      </c>
    </row>
    <row r="48" spans="1:14" ht="17.100000000000001" customHeight="1" thickBot="1">
      <c r="A48" s="1083" t="s">
        <v>617</v>
      </c>
      <c r="B48" s="1055">
        <v>544</v>
      </c>
      <c r="C48" s="1056">
        <v>613</v>
      </c>
      <c r="D48" s="1056">
        <v>672</v>
      </c>
      <c r="E48" s="1056">
        <v>708</v>
      </c>
      <c r="F48" s="1056">
        <v>709</v>
      </c>
      <c r="G48" s="1056">
        <v>674</v>
      </c>
      <c r="H48" s="1056">
        <v>653</v>
      </c>
      <c r="I48" s="1056">
        <v>619</v>
      </c>
      <c r="J48" s="1056">
        <v>662</v>
      </c>
      <c r="K48" s="1056">
        <v>587</v>
      </c>
      <c r="L48" s="1056">
        <v>560</v>
      </c>
      <c r="M48" s="1056">
        <v>705</v>
      </c>
      <c r="N48" s="1057">
        <f>SUM(B48:M48)</f>
        <v>7706</v>
      </c>
    </row>
    <row r="49" spans="1:14" ht="17.100000000000001" customHeight="1" thickTop="1" thickBot="1">
      <c r="A49" s="1084" t="s">
        <v>1572</v>
      </c>
      <c r="B49" s="1892">
        <f t="shared" ref="B49:N49" si="5">SUM(B44:B48)</f>
        <v>4284</v>
      </c>
      <c r="C49" s="1892">
        <f t="shared" si="5"/>
        <v>4310</v>
      </c>
      <c r="D49" s="1892">
        <f t="shared" si="5"/>
        <v>4966</v>
      </c>
      <c r="E49" s="1892">
        <f t="shared" si="5"/>
        <v>4745</v>
      </c>
      <c r="F49" s="1892">
        <f t="shared" si="5"/>
        <v>4615</v>
      </c>
      <c r="G49" s="1892">
        <f t="shared" si="5"/>
        <v>4584</v>
      </c>
      <c r="H49" s="1892">
        <f t="shared" si="5"/>
        <v>4764</v>
      </c>
      <c r="I49" s="1892">
        <f t="shared" si="5"/>
        <v>4534</v>
      </c>
      <c r="J49" s="1892">
        <f t="shared" si="5"/>
        <v>4568</v>
      </c>
      <c r="K49" s="1892">
        <f t="shared" si="5"/>
        <v>4009</v>
      </c>
      <c r="L49" s="1892">
        <f t="shared" si="5"/>
        <v>4191</v>
      </c>
      <c r="M49" s="1892">
        <f t="shared" si="5"/>
        <v>5066</v>
      </c>
      <c r="N49" s="1085">
        <f t="shared" si="5"/>
        <v>54636</v>
      </c>
    </row>
    <row r="50" spans="1:14" ht="17.100000000000001" customHeight="1">
      <c r="K50" s="60"/>
      <c r="N50" s="972"/>
    </row>
    <row r="51" spans="1:14" ht="17.100000000000001" customHeight="1">
      <c r="K51" s="60"/>
      <c r="N51" s="972"/>
    </row>
    <row r="52" spans="1:14" ht="17.100000000000001" customHeight="1">
      <c r="A52" s="16" t="s">
        <v>1844</v>
      </c>
      <c r="K52" s="60"/>
      <c r="N52" s="972"/>
    </row>
    <row r="53" spans="1:14" ht="17.100000000000001" customHeight="1" thickBot="1">
      <c r="A53" s="1630" t="s">
        <v>1817</v>
      </c>
      <c r="B53" s="1630"/>
      <c r="C53" s="1630"/>
      <c r="N53" s="972" t="s">
        <v>1402</v>
      </c>
    </row>
    <row r="54" spans="1:14" ht="17.100000000000001" customHeight="1">
      <c r="A54" s="1891" t="s">
        <v>1818</v>
      </c>
      <c r="B54" s="2440" t="s">
        <v>1819</v>
      </c>
      <c r="C54" s="2434" t="s">
        <v>1820</v>
      </c>
      <c r="D54" s="2434" t="s">
        <v>1821</v>
      </c>
      <c r="E54" s="2434" t="s">
        <v>1822</v>
      </c>
      <c r="F54" s="2434" t="s">
        <v>1823</v>
      </c>
      <c r="G54" s="2434" t="s">
        <v>1824</v>
      </c>
      <c r="H54" s="2434" t="s">
        <v>1825</v>
      </c>
      <c r="I54" s="2434" t="s">
        <v>1826</v>
      </c>
      <c r="J54" s="2434" t="s">
        <v>1827</v>
      </c>
      <c r="K54" s="2434" t="s">
        <v>1828</v>
      </c>
      <c r="L54" s="2434" t="s">
        <v>1829</v>
      </c>
      <c r="M54" s="2436" t="s">
        <v>1830</v>
      </c>
      <c r="N54" s="2438" t="s">
        <v>1796</v>
      </c>
    </row>
    <row r="55" spans="1:14" ht="17.100000000000001" customHeight="1" thickBot="1">
      <c r="A55" s="1080" t="s">
        <v>1831</v>
      </c>
      <c r="B55" s="2441"/>
      <c r="C55" s="2435"/>
      <c r="D55" s="2435"/>
      <c r="E55" s="2435"/>
      <c r="F55" s="2435"/>
      <c r="G55" s="2435"/>
      <c r="H55" s="2435"/>
      <c r="I55" s="2435"/>
      <c r="J55" s="2435"/>
      <c r="K55" s="2435"/>
      <c r="L55" s="2435"/>
      <c r="M55" s="2437"/>
      <c r="N55" s="2439"/>
    </row>
    <row r="56" spans="1:14" ht="17.100000000000001" customHeight="1">
      <c r="A56" s="1082" t="s">
        <v>1832</v>
      </c>
      <c r="B56" s="1058">
        <v>32279</v>
      </c>
      <c r="C56" s="1058">
        <v>34284</v>
      </c>
      <c r="D56" s="1058">
        <v>34950</v>
      </c>
      <c r="E56" s="1051">
        <v>32867</v>
      </c>
      <c r="F56" s="1051">
        <v>31944</v>
      </c>
      <c r="G56" s="1051">
        <v>30352</v>
      </c>
      <c r="H56" s="1051">
        <v>35552</v>
      </c>
      <c r="I56" s="1051">
        <v>35128</v>
      </c>
      <c r="J56" s="1051">
        <v>33846</v>
      </c>
      <c r="K56" s="1051">
        <v>29703</v>
      </c>
      <c r="L56" s="1051">
        <v>30300</v>
      </c>
      <c r="M56" s="1051">
        <v>32909</v>
      </c>
      <c r="N56" s="1052">
        <f t="shared" ref="N56:N62" si="6">SUM(B56:M56)</f>
        <v>394114</v>
      </c>
    </row>
    <row r="57" spans="1:14" ht="17.100000000000001" customHeight="1">
      <c r="A57" s="1082" t="s">
        <v>1833</v>
      </c>
      <c r="B57" s="1051">
        <v>8143</v>
      </c>
      <c r="C57" s="1051">
        <v>8654</v>
      </c>
      <c r="D57" s="1051">
        <v>8167</v>
      </c>
      <c r="E57" s="1051">
        <v>7919</v>
      </c>
      <c r="F57" s="1051">
        <v>7778</v>
      </c>
      <c r="G57" s="1051">
        <v>7887</v>
      </c>
      <c r="H57" s="1051">
        <v>7329</v>
      </c>
      <c r="I57" s="1051">
        <v>7298</v>
      </c>
      <c r="J57" s="1051">
        <v>7223</v>
      </c>
      <c r="K57" s="1051">
        <v>6508</v>
      </c>
      <c r="L57" s="1051">
        <v>6494</v>
      </c>
      <c r="M57" s="1051">
        <v>7004</v>
      </c>
      <c r="N57" s="1052">
        <f t="shared" si="6"/>
        <v>90404</v>
      </c>
    </row>
    <row r="58" spans="1:14" ht="17.100000000000001" customHeight="1">
      <c r="A58" s="1082" t="s">
        <v>1834</v>
      </c>
      <c r="B58" s="1051">
        <v>7677</v>
      </c>
      <c r="C58" s="1051">
        <v>7558</v>
      </c>
      <c r="D58" s="1051">
        <v>7865</v>
      </c>
      <c r="E58" s="1051">
        <v>8058</v>
      </c>
      <c r="F58" s="1051">
        <v>8307</v>
      </c>
      <c r="G58" s="1051">
        <v>7106</v>
      </c>
      <c r="H58" s="1051">
        <v>8015</v>
      </c>
      <c r="I58" s="1051">
        <v>7766</v>
      </c>
      <c r="J58" s="1051">
        <v>7687</v>
      </c>
      <c r="K58" s="1051">
        <v>7224</v>
      </c>
      <c r="L58" s="1051">
        <v>7600</v>
      </c>
      <c r="M58" s="1051">
        <v>8810</v>
      </c>
      <c r="N58" s="1052">
        <f t="shared" si="6"/>
        <v>93673</v>
      </c>
    </row>
    <row r="59" spans="1:14" ht="17.100000000000001" customHeight="1">
      <c r="A59" s="1082" t="s">
        <v>1835</v>
      </c>
      <c r="B59" s="1053">
        <v>10082</v>
      </c>
      <c r="C59" s="1054">
        <v>10197</v>
      </c>
      <c r="D59" s="1054">
        <v>9930</v>
      </c>
      <c r="E59" s="1054">
        <v>10584</v>
      </c>
      <c r="F59" s="1054">
        <v>10808</v>
      </c>
      <c r="G59" s="1054">
        <v>9554</v>
      </c>
      <c r="H59" s="1054">
        <v>9816</v>
      </c>
      <c r="I59" s="1054">
        <v>9358</v>
      </c>
      <c r="J59" s="1054">
        <v>9956</v>
      </c>
      <c r="K59" s="1054">
        <v>8856</v>
      </c>
      <c r="L59" s="1054">
        <v>8690</v>
      </c>
      <c r="M59" s="1054">
        <v>10112</v>
      </c>
      <c r="N59" s="1052">
        <f t="shared" si="6"/>
        <v>117943</v>
      </c>
    </row>
    <row r="60" spans="1:14" ht="17.100000000000001" customHeight="1">
      <c r="A60" s="1082" t="s">
        <v>1836</v>
      </c>
      <c r="B60" s="1053">
        <v>19025</v>
      </c>
      <c r="C60" s="1054">
        <v>19876</v>
      </c>
      <c r="D60" s="1054">
        <v>20788</v>
      </c>
      <c r="E60" s="1054">
        <v>19717</v>
      </c>
      <c r="F60" s="1054">
        <v>18511</v>
      </c>
      <c r="G60" s="1054">
        <v>18533</v>
      </c>
      <c r="H60" s="1054">
        <v>21019</v>
      </c>
      <c r="I60" s="1054">
        <v>21279</v>
      </c>
      <c r="J60" s="1054">
        <v>19627</v>
      </c>
      <c r="K60" s="1054">
        <v>17789</v>
      </c>
      <c r="L60" s="1054">
        <v>18741</v>
      </c>
      <c r="M60" s="1054">
        <v>19691</v>
      </c>
      <c r="N60" s="1052">
        <f t="shared" si="6"/>
        <v>234596</v>
      </c>
    </row>
    <row r="61" spans="1:14" ht="17.100000000000001" customHeight="1">
      <c r="A61" s="1092" t="s">
        <v>1841</v>
      </c>
      <c r="B61" s="1054">
        <v>6015</v>
      </c>
      <c r="C61" s="1054">
        <v>6627</v>
      </c>
      <c r="D61" s="1054">
        <v>7265</v>
      </c>
      <c r="E61" s="1054">
        <v>6654</v>
      </c>
      <c r="F61" s="1054">
        <v>4927</v>
      </c>
      <c r="G61" s="1054">
        <v>6667</v>
      </c>
      <c r="H61" s="1054">
        <v>7000</v>
      </c>
      <c r="I61" s="1054">
        <v>6564</v>
      </c>
      <c r="J61" s="1054">
        <v>5935</v>
      </c>
      <c r="K61" s="1054">
        <v>5325</v>
      </c>
      <c r="L61" s="1054">
        <v>5518</v>
      </c>
      <c r="M61" s="1059">
        <v>5394</v>
      </c>
      <c r="N61" s="1052">
        <f t="shared" si="6"/>
        <v>73891</v>
      </c>
    </row>
    <row r="62" spans="1:14" ht="17.100000000000001" customHeight="1" thickBot="1">
      <c r="A62" s="1083" t="s">
        <v>1837</v>
      </c>
      <c r="B62" s="1055">
        <v>4149</v>
      </c>
      <c r="C62" s="1056">
        <v>4145</v>
      </c>
      <c r="D62" s="1056">
        <v>4208</v>
      </c>
      <c r="E62" s="1056">
        <v>3987</v>
      </c>
      <c r="F62" s="1056">
        <v>3721</v>
      </c>
      <c r="G62" s="1056">
        <v>4059</v>
      </c>
      <c r="H62" s="1056">
        <v>4374</v>
      </c>
      <c r="I62" s="1056">
        <v>4210</v>
      </c>
      <c r="J62" s="1056">
        <v>4217</v>
      </c>
      <c r="K62" s="1056">
        <v>3986</v>
      </c>
      <c r="L62" s="1056">
        <v>3618</v>
      </c>
      <c r="M62" s="1056">
        <v>3693</v>
      </c>
      <c r="N62" s="1060">
        <f t="shared" si="6"/>
        <v>48367</v>
      </c>
    </row>
    <row r="63" spans="1:14" ht="17.100000000000001" customHeight="1" thickTop="1" thickBot="1">
      <c r="A63" s="1084" t="s">
        <v>1572</v>
      </c>
      <c r="B63" s="1892">
        <f t="shared" ref="B63:N63" si="7">SUM(B56:B62)</f>
        <v>87370</v>
      </c>
      <c r="C63" s="1892">
        <f t="shared" si="7"/>
        <v>91341</v>
      </c>
      <c r="D63" s="1892">
        <f t="shared" si="7"/>
        <v>93173</v>
      </c>
      <c r="E63" s="1892">
        <f t="shared" si="7"/>
        <v>89786</v>
      </c>
      <c r="F63" s="1892">
        <f t="shared" si="7"/>
        <v>85996</v>
      </c>
      <c r="G63" s="1892">
        <f t="shared" si="7"/>
        <v>84158</v>
      </c>
      <c r="H63" s="1892">
        <f t="shared" si="7"/>
        <v>93105</v>
      </c>
      <c r="I63" s="1892">
        <f t="shared" si="7"/>
        <v>91603</v>
      </c>
      <c r="J63" s="1892">
        <f t="shared" si="7"/>
        <v>88491</v>
      </c>
      <c r="K63" s="1892">
        <f t="shared" si="7"/>
        <v>79391</v>
      </c>
      <c r="L63" s="1892">
        <f t="shared" si="7"/>
        <v>80961</v>
      </c>
      <c r="M63" s="1892">
        <f t="shared" si="7"/>
        <v>87613</v>
      </c>
      <c r="N63" s="1086">
        <f t="shared" si="7"/>
        <v>1052988</v>
      </c>
    </row>
    <row r="64" spans="1:14" ht="17.100000000000001" customHeight="1">
      <c r="A64" s="1893" t="s">
        <v>1845</v>
      </c>
      <c r="K64" s="60"/>
      <c r="N64" s="972"/>
    </row>
    <row r="65" spans="1:14" ht="17.100000000000001" customHeight="1">
      <c r="K65" s="60"/>
      <c r="N65" s="972"/>
    </row>
    <row r="66" spans="1:14" ht="17.100000000000001" customHeight="1" thickBot="1">
      <c r="A66" s="16" t="s">
        <v>1838</v>
      </c>
      <c r="N66" s="972" t="s">
        <v>1402</v>
      </c>
    </row>
    <row r="67" spans="1:14" ht="17.100000000000001" customHeight="1">
      <c r="A67" s="1891" t="s">
        <v>1818</v>
      </c>
      <c r="B67" s="2440" t="s">
        <v>1819</v>
      </c>
      <c r="C67" s="2434" t="s">
        <v>1820</v>
      </c>
      <c r="D67" s="2434" t="s">
        <v>1821</v>
      </c>
      <c r="E67" s="2434" t="s">
        <v>1822</v>
      </c>
      <c r="F67" s="2434" t="s">
        <v>1823</v>
      </c>
      <c r="G67" s="2434" t="s">
        <v>1824</v>
      </c>
      <c r="H67" s="2434" t="s">
        <v>1825</v>
      </c>
      <c r="I67" s="2434" t="s">
        <v>1826</v>
      </c>
      <c r="J67" s="2434" t="s">
        <v>1827</v>
      </c>
      <c r="K67" s="2434" t="s">
        <v>1828</v>
      </c>
      <c r="L67" s="2434" t="s">
        <v>1829</v>
      </c>
      <c r="M67" s="2436" t="s">
        <v>1830</v>
      </c>
      <c r="N67" s="2438" t="s">
        <v>1796</v>
      </c>
    </row>
    <row r="68" spans="1:14" ht="17.100000000000001" customHeight="1" thickBot="1">
      <c r="A68" s="1080" t="s">
        <v>1831</v>
      </c>
      <c r="B68" s="2441"/>
      <c r="C68" s="2435"/>
      <c r="D68" s="2435"/>
      <c r="E68" s="2435"/>
      <c r="F68" s="2435"/>
      <c r="G68" s="2435"/>
      <c r="H68" s="2435"/>
      <c r="I68" s="2435"/>
      <c r="J68" s="2435"/>
      <c r="K68" s="2435"/>
      <c r="L68" s="2435"/>
      <c r="M68" s="2437"/>
      <c r="N68" s="2439"/>
    </row>
    <row r="69" spans="1:14" ht="17.100000000000001" customHeight="1">
      <c r="A69" s="1092" t="s">
        <v>515</v>
      </c>
      <c r="B69" s="1051">
        <v>787</v>
      </c>
      <c r="C69" s="1051">
        <v>915</v>
      </c>
      <c r="D69" s="1051">
        <v>887</v>
      </c>
      <c r="E69" s="1051">
        <v>893</v>
      </c>
      <c r="F69" s="1051">
        <v>840</v>
      </c>
      <c r="G69" s="1051">
        <v>727</v>
      </c>
      <c r="H69" s="1051">
        <v>905</v>
      </c>
      <c r="I69" s="1051">
        <v>894</v>
      </c>
      <c r="J69" s="1051">
        <v>787</v>
      </c>
      <c r="K69" s="1051">
        <v>716</v>
      </c>
      <c r="L69" s="1051">
        <v>736</v>
      </c>
      <c r="M69" s="1051">
        <v>750</v>
      </c>
      <c r="N69" s="1057">
        <f>SUM(B69:M69)</f>
        <v>9837</v>
      </c>
    </row>
    <row r="70" spans="1:14" ht="17.100000000000001" customHeight="1">
      <c r="A70" s="1092" t="s">
        <v>1839</v>
      </c>
      <c r="B70" s="1051">
        <v>832</v>
      </c>
      <c r="C70" s="1051">
        <v>894</v>
      </c>
      <c r="D70" s="1051">
        <v>927</v>
      </c>
      <c r="E70" s="1051">
        <v>958</v>
      </c>
      <c r="F70" s="1051">
        <v>916</v>
      </c>
      <c r="G70" s="1051">
        <v>839</v>
      </c>
      <c r="H70" s="1051">
        <v>1014</v>
      </c>
      <c r="I70" s="1051">
        <v>894</v>
      </c>
      <c r="J70" s="1051">
        <v>868</v>
      </c>
      <c r="K70" s="1051">
        <v>830</v>
      </c>
      <c r="L70" s="1051">
        <v>812</v>
      </c>
      <c r="M70" s="1051">
        <v>871</v>
      </c>
      <c r="N70" s="1057">
        <f>SUM(B70:M70)</f>
        <v>10655</v>
      </c>
    </row>
    <row r="71" spans="1:14" ht="17.100000000000001" customHeight="1">
      <c r="A71" s="1092" t="s">
        <v>614</v>
      </c>
      <c r="B71" s="1053">
        <v>722</v>
      </c>
      <c r="C71" s="1054">
        <v>708</v>
      </c>
      <c r="D71" s="1054">
        <v>812</v>
      </c>
      <c r="E71" s="1054">
        <v>796</v>
      </c>
      <c r="F71" s="1054">
        <v>767</v>
      </c>
      <c r="G71" s="1054">
        <v>698</v>
      </c>
      <c r="H71" s="1054">
        <v>761</v>
      </c>
      <c r="I71" s="1054">
        <v>755</v>
      </c>
      <c r="J71" s="1054">
        <v>705</v>
      </c>
      <c r="K71" s="1054">
        <v>651</v>
      </c>
      <c r="L71" s="1054">
        <v>701</v>
      </c>
      <c r="M71" s="1054">
        <v>781</v>
      </c>
      <c r="N71" s="1057">
        <f>SUM(B71:M71)</f>
        <v>8857</v>
      </c>
    </row>
    <row r="72" spans="1:14" ht="17.100000000000001" customHeight="1">
      <c r="A72" s="1092" t="s">
        <v>613</v>
      </c>
      <c r="B72" s="1053">
        <v>1547</v>
      </c>
      <c r="C72" s="1054">
        <v>1573</v>
      </c>
      <c r="D72" s="1054">
        <v>1680</v>
      </c>
      <c r="E72" s="1054">
        <v>1606</v>
      </c>
      <c r="F72" s="1054">
        <v>1624</v>
      </c>
      <c r="G72" s="1054">
        <v>1297</v>
      </c>
      <c r="H72" s="1054">
        <v>1686</v>
      </c>
      <c r="I72" s="1054">
        <v>1611</v>
      </c>
      <c r="J72" s="1054">
        <v>1442</v>
      </c>
      <c r="K72" s="1054">
        <v>1332</v>
      </c>
      <c r="L72" s="1054">
        <v>1405</v>
      </c>
      <c r="M72" s="1054">
        <v>1550</v>
      </c>
      <c r="N72" s="1057">
        <f>SUM(B72:M72)</f>
        <v>18353</v>
      </c>
    </row>
    <row r="73" spans="1:14" ht="17.100000000000001" customHeight="1" thickBot="1">
      <c r="A73" s="1083" t="s">
        <v>617</v>
      </c>
      <c r="B73" s="1055">
        <v>595</v>
      </c>
      <c r="C73" s="1056">
        <v>677</v>
      </c>
      <c r="D73" s="1056">
        <v>779</v>
      </c>
      <c r="E73" s="1056">
        <v>704</v>
      </c>
      <c r="F73" s="1056">
        <v>666</v>
      </c>
      <c r="G73" s="1056">
        <v>642</v>
      </c>
      <c r="H73" s="1056">
        <v>781</v>
      </c>
      <c r="I73" s="1056">
        <v>703</v>
      </c>
      <c r="J73" s="1056">
        <v>662</v>
      </c>
      <c r="K73" s="1056">
        <v>618</v>
      </c>
      <c r="L73" s="1056">
        <v>651</v>
      </c>
      <c r="M73" s="1056">
        <v>678</v>
      </c>
      <c r="N73" s="1057">
        <f>SUM(B73:M73)</f>
        <v>8156</v>
      </c>
    </row>
    <row r="74" spans="1:14" ht="17.100000000000001" customHeight="1" thickTop="1" thickBot="1">
      <c r="A74" s="1084" t="s">
        <v>1572</v>
      </c>
      <c r="B74" s="1892">
        <f t="shared" ref="B74:N74" si="8">SUM(B69:B73)</f>
        <v>4483</v>
      </c>
      <c r="C74" s="1892">
        <f t="shared" si="8"/>
        <v>4767</v>
      </c>
      <c r="D74" s="1892">
        <f t="shared" si="8"/>
        <v>5085</v>
      </c>
      <c r="E74" s="1892">
        <f t="shared" si="8"/>
        <v>4957</v>
      </c>
      <c r="F74" s="1892">
        <f t="shared" si="8"/>
        <v>4813</v>
      </c>
      <c r="G74" s="1892">
        <f t="shared" si="8"/>
        <v>4203</v>
      </c>
      <c r="H74" s="1892">
        <f t="shared" si="8"/>
        <v>5147</v>
      </c>
      <c r="I74" s="1892">
        <f t="shared" si="8"/>
        <v>4857</v>
      </c>
      <c r="J74" s="1892">
        <f t="shared" si="8"/>
        <v>4464</v>
      </c>
      <c r="K74" s="1892">
        <f t="shared" si="8"/>
        <v>4147</v>
      </c>
      <c r="L74" s="1892">
        <f t="shared" si="8"/>
        <v>4305</v>
      </c>
      <c r="M74" s="1892">
        <f t="shared" si="8"/>
        <v>4630</v>
      </c>
      <c r="N74" s="1085">
        <f t="shared" si="8"/>
        <v>55858</v>
      </c>
    </row>
    <row r="75" spans="1:14" ht="17.100000000000001" customHeight="1">
      <c r="K75" s="60"/>
      <c r="N75" s="972"/>
    </row>
    <row r="76" spans="1:14" ht="17.100000000000001" customHeight="1"/>
    <row r="77" spans="1:14" ht="17.100000000000001" customHeight="1">
      <c r="A77" s="16" t="s">
        <v>1846</v>
      </c>
      <c r="K77" s="60"/>
      <c r="N77" s="972"/>
    </row>
    <row r="78" spans="1:14" ht="17.100000000000001" customHeight="1" thickBot="1">
      <c r="A78" s="1630" t="s">
        <v>1817</v>
      </c>
      <c r="B78" s="1630"/>
      <c r="C78" s="1630"/>
      <c r="N78" s="972" t="s">
        <v>1402</v>
      </c>
    </row>
    <row r="79" spans="1:14" ht="17.100000000000001" customHeight="1">
      <c r="A79" s="1891" t="s">
        <v>1818</v>
      </c>
      <c r="B79" s="2440" t="s">
        <v>1819</v>
      </c>
      <c r="C79" s="2434" t="s">
        <v>1820</v>
      </c>
      <c r="D79" s="2434" t="s">
        <v>1821</v>
      </c>
      <c r="E79" s="2434" t="s">
        <v>1822</v>
      </c>
      <c r="F79" s="2434" t="s">
        <v>1823</v>
      </c>
      <c r="G79" s="2434" t="s">
        <v>1824</v>
      </c>
      <c r="H79" s="2434" t="s">
        <v>1825</v>
      </c>
      <c r="I79" s="2434" t="s">
        <v>1826</v>
      </c>
      <c r="J79" s="2434" t="s">
        <v>1827</v>
      </c>
      <c r="K79" s="2434" t="s">
        <v>1828</v>
      </c>
      <c r="L79" s="2434" t="s">
        <v>1829</v>
      </c>
      <c r="M79" s="2436" t="s">
        <v>1830</v>
      </c>
      <c r="N79" s="2438" t="s">
        <v>1796</v>
      </c>
    </row>
    <row r="80" spans="1:14" ht="17.100000000000001" customHeight="1" thickBot="1">
      <c r="A80" s="1080" t="s">
        <v>1831</v>
      </c>
      <c r="B80" s="2441"/>
      <c r="C80" s="2435"/>
      <c r="D80" s="2435"/>
      <c r="E80" s="2435"/>
      <c r="F80" s="2435"/>
      <c r="G80" s="2435"/>
      <c r="H80" s="2435"/>
      <c r="I80" s="2435"/>
      <c r="J80" s="2435"/>
      <c r="K80" s="2435"/>
      <c r="L80" s="2435"/>
      <c r="M80" s="2437"/>
      <c r="N80" s="2439"/>
    </row>
    <row r="81" spans="1:14" ht="17.100000000000001" customHeight="1">
      <c r="A81" s="1082" t="s">
        <v>1832</v>
      </c>
      <c r="B81" s="1058">
        <v>32140</v>
      </c>
      <c r="C81" s="1058">
        <v>33917</v>
      </c>
      <c r="D81" s="1058">
        <v>34313</v>
      </c>
      <c r="E81" s="1051">
        <v>33249</v>
      </c>
      <c r="F81" s="1051">
        <v>30493</v>
      </c>
      <c r="G81" s="1051">
        <v>31168</v>
      </c>
      <c r="H81" s="1051">
        <v>32934</v>
      </c>
      <c r="I81" s="1051">
        <v>33643</v>
      </c>
      <c r="J81" s="1051">
        <v>32544</v>
      </c>
      <c r="K81" s="1051">
        <v>30470</v>
      </c>
      <c r="L81" s="1051">
        <v>30491</v>
      </c>
      <c r="M81" s="1051">
        <v>23193</v>
      </c>
      <c r="N81" s="1052">
        <f t="shared" ref="N81:N89" si="9">SUM(B81:M81)</f>
        <v>378555</v>
      </c>
    </row>
    <row r="82" spans="1:14" ht="17.100000000000001" customHeight="1">
      <c r="A82" s="1082" t="s">
        <v>1833</v>
      </c>
      <c r="B82" s="1051">
        <v>6559</v>
      </c>
      <c r="C82" s="1051">
        <v>6470</v>
      </c>
      <c r="D82" s="1051">
        <v>6299</v>
      </c>
      <c r="E82" s="1051">
        <v>6289</v>
      </c>
      <c r="F82" s="1051">
        <v>5890</v>
      </c>
      <c r="G82" s="1051">
        <v>6231</v>
      </c>
      <c r="H82" s="1051">
        <v>6510</v>
      </c>
      <c r="I82" s="1051">
        <v>6833</v>
      </c>
      <c r="J82" s="1051">
        <v>6394</v>
      </c>
      <c r="K82" s="1051">
        <v>5902</v>
      </c>
      <c r="L82" s="1051">
        <v>5515</v>
      </c>
      <c r="M82" s="1051">
        <v>4556</v>
      </c>
      <c r="N82" s="1052">
        <f t="shared" si="9"/>
        <v>73448</v>
      </c>
    </row>
    <row r="83" spans="1:14" ht="17.100000000000001" customHeight="1">
      <c r="A83" s="1082" t="s">
        <v>1834</v>
      </c>
      <c r="B83" s="1051">
        <v>6283</v>
      </c>
      <c r="C83" s="1051">
        <v>5989</v>
      </c>
      <c r="D83" s="1051">
        <v>5996</v>
      </c>
      <c r="E83" s="1051">
        <v>6502</v>
      </c>
      <c r="F83" s="1051">
        <v>6700</v>
      </c>
      <c r="G83" s="1051">
        <v>6112</v>
      </c>
      <c r="H83" s="1051">
        <v>6527</v>
      </c>
      <c r="I83" s="1051">
        <v>6349</v>
      </c>
      <c r="J83" s="1051">
        <v>6566</v>
      </c>
      <c r="K83" s="1051">
        <v>6060</v>
      </c>
      <c r="L83" s="1051">
        <v>5814</v>
      </c>
      <c r="M83" s="1051">
        <v>5360</v>
      </c>
      <c r="N83" s="1052">
        <f t="shared" si="9"/>
        <v>74258</v>
      </c>
    </row>
    <row r="84" spans="1:14" ht="17.100000000000001" customHeight="1">
      <c r="A84" s="1082" t="s">
        <v>1835</v>
      </c>
      <c r="B84" s="1053">
        <v>5204</v>
      </c>
      <c r="C84" s="1054">
        <v>4890</v>
      </c>
      <c r="D84" s="1054">
        <v>4737</v>
      </c>
      <c r="E84" s="1054">
        <v>5459</v>
      </c>
      <c r="F84" s="1054">
        <v>5572</v>
      </c>
      <c r="G84" s="1054">
        <v>4678</v>
      </c>
      <c r="H84" s="1054">
        <v>4969</v>
      </c>
      <c r="I84" s="1054">
        <v>5032</v>
      </c>
      <c r="J84" s="1054">
        <v>5387</v>
      </c>
      <c r="K84" s="1054">
        <v>4932</v>
      </c>
      <c r="L84" s="1054">
        <v>4536</v>
      </c>
      <c r="M84" s="1054">
        <v>4305</v>
      </c>
      <c r="N84" s="1052">
        <f t="shared" si="9"/>
        <v>59701</v>
      </c>
    </row>
    <row r="85" spans="1:14" ht="17.100000000000001" customHeight="1">
      <c r="A85" s="1082" t="s">
        <v>1847</v>
      </c>
      <c r="B85" s="1053">
        <v>4673</v>
      </c>
      <c r="C85" s="1054">
        <v>4613</v>
      </c>
      <c r="D85" s="1054">
        <v>4445</v>
      </c>
      <c r="E85" s="1054">
        <v>5019</v>
      </c>
      <c r="F85" s="1054">
        <v>5141</v>
      </c>
      <c r="G85" s="1054">
        <v>4749</v>
      </c>
      <c r="H85" s="1054">
        <v>4880</v>
      </c>
      <c r="I85" s="1054">
        <v>4622</v>
      </c>
      <c r="J85" s="1054">
        <v>5040</v>
      </c>
      <c r="K85" s="1054">
        <v>4561</v>
      </c>
      <c r="L85" s="1054">
        <v>4070</v>
      </c>
      <c r="M85" s="1054">
        <v>3588</v>
      </c>
      <c r="N85" s="1052">
        <f t="shared" si="9"/>
        <v>55401</v>
      </c>
    </row>
    <row r="86" spans="1:14" ht="17.100000000000001" customHeight="1">
      <c r="A86" s="1082" t="s">
        <v>1848</v>
      </c>
      <c r="B86" s="1053">
        <v>657</v>
      </c>
      <c r="C86" s="1054">
        <v>723</v>
      </c>
      <c r="D86" s="1054">
        <v>727</v>
      </c>
      <c r="E86" s="1054">
        <v>731</v>
      </c>
      <c r="F86" s="1054">
        <v>692</v>
      </c>
      <c r="G86" s="1054">
        <v>699</v>
      </c>
      <c r="H86" s="1054">
        <v>775</v>
      </c>
      <c r="I86" s="1054">
        <v>854</v>
      </c>
      <c r="J86" s="1054">
        <v>845</v>
      </c>
      <c r="K86" s="1054">
        <v>911</v>
      </c>
      <c r="L86" s="1054">
        <v>798</v>
      </c>
      <c r="M86" s="1054">
        <v>606</v>
      </c>
      <c r="N86" s="1052">
        <f t="shared" si="9"/>
        <v>9018</v>
      </c>
    </row>
    <row r="87" spans="1:14" ht="17.100000000000001" customHeight="1">
      <c r="A87" s="1082" t="s">
        <v>1836</v>
      </c>
      <c r="B87" s="1053">
        <v>20267</v>
      </c>
      <c r="C87" s="1054">
        <v>19909</v>
      </c>
      <c r="D87" s="1054">
        <v>20464</v>
      </c>
      <c r="E87" s="1054">
        <v>21505</v>
      </c>
      <c r="F87" s="1054">
        <v>19424</v>
      </c>
      <c r="G87" s="1054">
        <v>18953</v>
      </c>
      <c r="H87" s="1054">
        <v>21432</v>
      </c>
      <c r="I87" s="1054">
        <v>20632</v>
      </c>
      <c r="J87" s="1054">
        <v>20068</v>
      </c>
      <c r="K87" s="1054">
        <v>18197</v>
      </c>
      <c r="L87" s="1054">
        <v>17691</v>
      </c>
      <c r="M87" s="1054">
        <v>15864</v>
      </c>
      <c r="N87" s="1052">
        <f t="shared" si="9"/>
        <v>234406</v>
      </c>
    </row>
    <row r="88" spans="1:14" ht="17.100000000000001" customHeight="1">
      <c r="A88" s="1092" t="s">
        <v>1841</v>
      </c>
      <c r="B88" s="1053">
        <v>5839</v>
      </c>
      <c r="C88" s="1054">
        <v>6295</v>
      </c>
      <c r="D88" s="1054">
        <v>7032</v>
      </c>
      <c r="E88" s="1054">
        <v>6421</v>
      </c>
      <c r="F88" s="1054">
        <v>5417</v>
      </c>
      <c r="G88" s="1054">
        <v>6348</v>
      </c>
      <c r="H88" s="1054">
        <v>6426</v>
      </c>
      <c r="I88" s="1054">
        <v>6531</v>
      </c>
      <c r="J88" s="1054">
        <v>6377</v>
      </c>
      <c r="K88" s="1054">
        <v>6353</v>
      </c>
      <c r="L88" s="1054">
        <v>5838</v>
      </c>
      <c r="M88" s="1054">
        <v>4366</v>
      </c>
      <c r="N88" s="1052">
        <f t="shared" si="9"/>
        <v>73243</v>
      </c>
    </row>
    <row r="89" spans="1:14" ht="17.100000000000001" customHeight="1" thickBot="1">
      <c r="A89" s="1083" t="s">
        <v>1849</v>
      </c>
      <c r="B89" s="1056">
        <v>3123</v>
      </c>
      <c r="C89" s="1056">
        <v>3159</v>
      </c>
      <c r="D89" s="1056">
        <v>3025</v>
      </c>
      <c r="E89" s="1056">
        <v>3260</v>
      </c>
      <c r="F89" s="1056">
        <v>3102</v>
      </c>
      <c r="G89" s="1056">
        <v>3041</v>
      </c>
      <c r="H89" s="1056">
        <v>3387</v>
      </c>
      <c r="I89" s="1056">
        <v>2945</v>
      </c>
      <c r="J89" s="1056">
        <v>3013</v>
      </c>
      <c r="K89" s="1056">
        <v>2833</v>
      </c>
      <c r="L89" s="1056">
        <v>2702</v>
      </c>
      <c r="M89" s="1061">
        <v>2582</v>
      </c>
      <c r="N89" s="1052">
        <f t="shared" si="9"/>
        <v>36172</v>
      </c>
    </row>
    <row r="90" spans="1:14" ht="17.100000000000001" customHeight="1" thickTop="1" thickBot="1">
      <c r="A90" s="1084" t="s">
        <v>1572</v>
      </c>
      <c r="B90" s="1892">
        <f>SUM(B81:B89)</f>
        <v>84745</v>
      </c>
      <c r="C90" s="1892">
        <f t="shared" ref="C90:N90" si="10">SUM(C81:C89)</f>
        <v>85965</v>
      </c>
      <c r="D90" s="1892">
        <f t="shared" si="10"/>
        <v>87038</v>
      </c>
      <c r="E90" s="1892">
        <f t="shared" si="10"/>
        <v>88435</v>
      </c>
      <c r="F90" s="1892">
        <f t="shared" si="10"/>
        <v>82431</v>
      </c>
      <c r="G90" s="1892">
        <f t="shared" si="10"/>
        <v>81979</v>
      </c>
      <c r="H90" s="1892">
        <f t="shared" si="10"/>
        <v>87840</v>
      </c>
      <c r="I90" s="1892">
        <f t="shared" si="10"/>
        <v>87441</v>
      </c>
      <c r="J90" s="1892">
        <f t="shared" si="10"/>
        <v>86234</v>
      </c>
      <c r="K90" s="1892">
        <f t="shared" si="10"/>
        <v>80219</v>
      </c>
      <c r="L90" s="1892">
        <f t="shared" si="10"/>
        <v>77455</v>
      </c>
      <c r="M90" s="1892">
        <f t="shared" si="10"/>
        <v>64420</v>
      </c>
      <c r="N90" s="1087">
        <f t="shared" si="10"/>
        <v>994202</v>
      </c>
    </row>
    <row r="91" spans="1:14" ht="17.100000000000001" customHeight="1">
      <c r="A91" s="1893" t="s">
        <v>1850</v>
      </c>
      <c r="B91" s="1089"/>
      <c r="C91" s="1089"/>
      <c r="D91" s="1089"/>
      <c r="E91" s="1089"/>
      <c r="F91" s="1089"/>
      <c r="G91" s="1089"/>
      <c r="H91" s="1089"/>
      <c r="I91" s="1089"/>
      <c r="J91" s="1089"/>
      <c r="K91" s="1089"/>
      <c r="L91" s="1089"/>
      <c r="M91" s="1089"/>
      <c r="N91" s="1090"/>
    </row>
    <row r="92" spans="1:14" ht="17.100000000000001" customHeight="1">
      <c r="A92" s="194" t="s">
        <v>1851</v>
      </c>
      <c r="B92" s="1089"/>
      <c r="C92" s="1089"/>
      <c r="D92" s="1089"/>
      <c r="E92" s="1089"/>
      <c r="F92" s="1089"/>
      <c r="G92" s="1089"/>
      <c r="H92" s="1089"/>
      <c r="I92" s="1089"/>
      <c r="J92" s="1089"/>
      <c r="K92" s="1089"/>
      <c r="L92" s="1089"/>
      <c r="M92" s="1089"/>
      <c r="N92" s="1090"/>
    </row>
    <row r="93" spans="1:14" ht="17.100000000000001" customHeight="1">
      <c r="A93" s="194" t="s">
        <v>1852</v>
      </c>
      <c r="B93" s="1089"/>
      <c r="C93" s="1089"/>
      <c r="D93" s="1089"/>
      <c r="E93" s="1089"/>
      <c r="F93" s="1089"/>
      <c r="G93" s="1089"/>
      <c r="H93" s="1089"/>
      <c r="I93" s="1089"/>
      <c r="J93" s="1089"/>
      <c r="K93" s="1089"/>
      <c r="L93" s="1089"/>
      <c r="M93" s="1089"/>
      <c r="N93" s="1090"/>
    </row>
    <row r="94" spans="1:14" ht="17.100000000000001" customHeight="1">
      <c r="A94" s="194" t="s">
        <v>1853</v>
      </c>
      <c r="B94" s="1089"/>
      <c r="C94" s="1089"/>
      <c r="D94" s="1089"/>
      <c r="E94" s="1089"/>
      <c r="F94" s="1089"/>
      <c r="G94" s="1089"/>
      <c r="H94" s="1089"/>
      <c r="I94" s="1089"/>
      <c r="J94" s="1089"/>
      <c r="K94" s="1089"/>
      <c r="L94" s="1089"/>
      <c r="M94" s="1089"/>
      <c r="N94" s="1090"/>
    </row>
    <row r="95" spans="1:14" ht="17.100000000000001" customHeight="1">
      <c r="K95" s="60"/>
      <c r="N95" s="972"/>
    </row>
    <row r="96" spans="1:14" ht="17.100000000000001" customHeight="1" thickBot="1">
      <c r="A96" s="16" t="s">
        <v>1838</v>
      </c>
      <c r="N96" s="972" t="s">
        <v>1402</v>
      </c>
    </row>
    <row r="97" spans="1:14" ht="17.100000000000001" customHeight="1">
      <c r="A97" s="1891" t="s">
        <v>1818</v>
      </c>
      <c r="B97" s="2440" t="s">
        <v>1819</v>
      </c>
      <c r="C97" s="2434" t="s">
        <v>1820</v>
      </c>
      <c r="D97" s="2434" t="s">
        <v>1821</v>
      </c>
      <c r="E97" s="2434" t="s">
        <v>1822</v>
      </c>
      <c r="F97" s="2434" t="s">
        <v>1823</v>
      </c>
      <c r="G97" s="2434" t="s">
        <v>1824</v>
      </c>
      <c r="H97" s="2434" t="s">
        <v>1825</v>
      </c>
      <c r="I97" s="2434" t="s">
        <v>1826</v>
      </c>
      <c r="J97" s="2434" t="s">
        <v>1827</v>
      </c>
      <c r="K97" s="2434" t="s">
        <v>1828</v>
      </c>
      <c r="L97" s="2434" t="s">
        <v>1829</v>
      </c>
      <c r="M97" s="2436" t="s">
        <v>1830</v>
      </c>
      <c r="N97" s="2438" t="s">
        <v>1796</v>
      </c>
    </row>
    <row r="98" spans="1:14" ht="17.100000000000001" customHeight="1" thickBot="1">
      <c r="A98" s="1080" t="s">
        <v>1831</v>
      </c>
      <c r="B98" s="2441"/>
      <c r="C98" s="2435"/>
      <c r="D98" s="2435"/>
      <c r="E98" s="2435"/>
      <c r="F98" s="2435"/>
      <c r="G98" s="2435"/>
      <c r="H98" s="2435"/>
      <c r="I98" s="2435"/>
      <c r="J98" s="2435"/>
      <c r="K98" s="2435"/>
      <c r="L98" s="2435"/>
      <c r="M98" s="2437"/>
      <c r="N98" s="2439"/>
    </row>
    <row r="99" spans="1:14" ht="17.100000000000001" customHeight="1">
      <c r="A99" s="1092" t="s">
        <v>515</v>
      </c>
      <c r="B99" s="1051">
        <v>681</v>
      </c>
      <c r="C99" s="1051">
        <v>680</v>
      </c>
      <c r="D99" s="1051">
        <v>681</v>
      </c>
      <c r="E99" s="1051">
        <v>850</v>
      </c>
      <c r="F99" s="1051">
        <v>681</v>
      </c>
      <c r="G99" s="1051">
        <v>691</v>
      </c>
      <c r="H99" s="1051">
        <v>798</v>
      </c>
      <c r="I99" s="1051">
        <v>758</v>
      </c>
      <c r="J99" s="1051">
        <v>758</v>
      </c>
      <c r="K99" s="1051">
        <v>675</v>
      </c>
      <c r="L99" s="1051">
        <v>681</v>
      </c>
      <c r="M99" s="1051">
        <v>640</v>
      </c>
      <c r="N99" s="1057">
        <f>SUM(B99:M99)</f>
        <v>8574</v>
      </c>
    </row>
    <row r="100" spans="1:14" ht="17.100000000000001" customHeight="1">
      <c r="A100" s="1092" t="s">
        <v>1839</v>
      </c>
      <c r="B100" s="1051">
        <v>923</v>
      </c>
      <c r="C100" s="1051">
        <v>829</v>
      </c>
      <c r="D100" s="1051">
        <v>944</v>
      </c>
      <c r="E100" s="1051">
        <v>996</v>
      </c>
      <c r="F100" s="1051">
        <v>912</v>
      </c>
      <c r="G100" s="1051">
        <v>981</v>
      </c>
      <c r="H100" s="1051">
        <v>1058</v>
      </c>
      <c r="I100" s="1051">
        <v>1007</v>
      </c>
      <c r="J100" s="1051">
        <v>1027</v>
      </c>
      <c r="K100" s="1051">
        <v>866</v>
      </c>
      <c r="L100" s="1051">
        <v>848</v>
      </c>
      <c r="M100" s="1051">
        <v>717</v>
      </c>
      <c r="N100" s="1057">
        <f>SUM(B100:M100)</f>
        <v>11108</v>
      </c>
    </row>
    <row r="101" spans="1:14" ht="17.100000000000001" customHeight="1">
      <c r="A101" s="1092" t="s">
        <v>614</v>
      </c>
      <c r="B101" s="1053">
        <v>716</v>
      </c>
      <c r="C101" s="1054">
        <v>690</v>
      </c>
      <c r="D101" s="1054">
        <v>831</v>
      </c>
      <c r="E101" s="1054">
        <v>912</v>
      </c>
      <c r="F101" s="1054">
        <v>787</v>
      </c>
      <c r="G101" s="1054">
        <v>741</v>
      </c>
      <c r="H101" s="1054">
        <v>787</v>
      </c>
      <c r="I101" s="1054">
        <v>717</v>
      </c>
      <c r="J101" s="1054">
        <v>668</v>
      </c>
      <c r="K101" s="1054">
        <v>609</v>
      </c>
      <c r="L101" s="1054">
        <v>597</v>
      </c>
      <c r="M101" s="1054">
        <v>514</v>
      </c>
      <c r="N101" s="1057">
        <f>SUM(B101:M101)</f>
        <v>8569</v>
      </c>
    </row>
    <row r="102" spans="1:14" ht="17.100000000000001" customHeight="1">
      <c r="A102" s="1092" t="s">
        <v>613</v>
      </c>
      <c r="B102" s="1053">
        <v>1524</v>
      </c>
      <c r="C102" s="1054">
        <v>1405</v>
      </c>
      <c r="D102" s="1054">
        <v>1582</v>
      </c>
      <c r="E102" s="1054">
        <v>1787</v>
      </c>
      <c r="F102" s="1054">
        <v>1560</v>
      </c>
      <c r="G102" s="1054">
        <v>1498</v>
      </c>
      <c r="H102" s="1054">
        <v>1677</v>
      </c>
      <c r="I102" s="1054">
        <v>1602</v>
      </c>
      <c r="J102" s="1054">
        <v>1611</v>
      </c>
      <c r="K102" s="1054">
        <v>1474</v>
      </c>
      <c r="L102" s="1054">
        <v>1289</v>
      </c>
      <c r="M102" s="1054">
        <v>1256</v>
      </c>
      <c r="N102" s="1057">
        <f>SUM(B102:M102)</f>
        <v>18265</v>
      </c>
    </row>
    <row r="103" spans="1:14" ht="17.100000000000001" customHeight="1" thickBot="1">
      <c r="A103" s="1083" t="s">
        <v>617</v>
      </c>
      <c r="B103" s="1055">
        <v>673</v>
      </c>
      <c r="C103" s="1056">
        <v>620</v>
      </c>
      <c r="D103" s="1056">
        <v>612</v>
      </c>
      <c r="E103" s="1056">
        <v>700</v>
      </c>
      <c r="F103" s="1056">
        <v>613</v>
      </c>
      <c r="G103" s="1056">
        <v>616</v>
      </c>
      <c r="H103" s="1056">
        <v>695</v>
      </c>
      <c r="I103" s="1056">
        <v>677</v>
      </c>
      <c r="J103" s="1056">
        <v>659</v>
      </c>
      <c r="K103" s="1056">
        <v>510</v>
      </c>
      <c r="L103" s="1056">
        <v>530</v>
      </c>
      <c r="M103" s="1056">
        <v>466</v>
      </c>
      <c r="N103" s="1057">
        <f>SUM(B103:M103)</f>
        <v>7371</v>
      </c>
    </row>
    <row r="104" spans="1:14" ht="17.100000000000001" customHeight="1" thickTop="1" thickBot="1">
      <c r="A104" s="1084" t="s">
        <v>1572</v>
      </c>
      <c r="B104" s="1892">
        <f t="shared" ref="B104:N104" si="11">SUM(B99:B103)</f>
        <v>4517</v>
      </c>
      <c r="C104" s="1892">
        <f t="shared" si="11"/>
        <v>4224</v>
      </c>
      <c r="D104" s="1892">
        <f t="shared" si="11"/>
        <v>4650</v>
      </c>
      <c r="E104" s="1892">
        <f t="shared" si="11"/>
        <v>5245</v>
      </c>
      <c r="F104" s="1892">
        <f t="shared" si="11"/>
        <v>4553</v>
      </c>
      <c r="G104" s="1892">
        <f t="shared" si="11"/>
        <v>4527</v>
      </c>
      <c r="H104" s="1892">
        <f t="shared" si="11"/>
        <v>5015</v>
      </c>
      <c r="I104" s="1892">
        <f t="shared" si="11"/>
        <v>4761</v>
      </c>
      <c r="J104" s="1892">
        <f t="shared" si="11"/>
        <v>4723</v>
      </c>
      <c r="K104" s="1892">
        <f t="shared" si="11"/>
        <v>4134</v>
      </c>
      <c r="L104" s="1892">
        <f t="shared" si="11"/>
        <v>3945</v>
      </c>
      <c r="M104" s="1892">
        <f t="shared" si="11"/>
        <v>3593</v>
      </c>
      <c r="N104" s="1085">
        <f t="shared" si="11"/>
        <v>53887</v>
      </c>
    </row>
    <row r="105" spans="1:14" ht="17.100000000000001" customHeight="1">
      <c r="K105" s="60"/>
      <c r="N105" s="972"/>
    </row>
    <row r="106" spans="1:14" ht="17.100000000000001" customHeight="1">
      <c r="K106" s="60"/>
      <c r="N106" s="972"/>
    </row>
    <row r="107" spans="1:14" ht="17.100000000000001" customHeight="1">
      <c r="A107" s="1630" t="s">
        <v>1696</v>
      </c>
      <c r="B107" s="1630"/>
      <c r="C107" s="1630"/>
      <c r="D107" s="1630"/>
      <c r="E107" s="1630"/>
      <c r="F107" s="1630"/>
      <c r="G107" s="1630"/>
      <c r="H107" s="1630"/>
      <c r="I107" s="1630"/>
      <c r="J107" s="1630"/>
      <c r="K107" s="194"/>
      <c r="L107" s="1630"/>
      <c r="M107" s="1630"/>
      <c r="N107" s="991"/>
    </row>
    <row r="108" spans="1:14" ht="17.100000000000001" customHeight="1" thickBot="1">
      <c r="A108" s="1630" t="s">
        <v>1817</v>
      </c>
      <c r="B108" s="1630"/>
      <c r="C108" s="1630"/>
      <c r="D108" s="1630"/>
      <c r="E108" s="1630"/>
      <c r="F108" s="1630"/>
      <c r="G108" s="1630"/>
      <c r="H108" s="1630"/>
      <c r="I108" s="1630"/>
      <c r="J108" s="1630"/>
      <c r="K108" s="1630"/>
      <c r="L108" s="1630"/>
      <c r="M108" s="1630"/>
      <c r="N108" s="991" t="s">
        <v>1402</v>
      </c>
    </row>
    <row r="109" spans="1:14" ht="17.100000000000001" customHeight="1">
      <c r="A109" s="1894" t="s">
        <v>1818</v>
      </c>
      <c r="B109" s="2432" t="s">
        <v>1819</v>
      </c>
      <c r="C109" s="2426" t="s">
        <v>1820</v>
      </c>
      <c r="D109" s="2426" t="s">
        <v>1821</v>
      </c>
      <c r="E109" s="2426" t="s">
        <v>1822</v>
      </c>
      <c r="F109" s="2426" t="s">
        <v>1823</v>
      </c>
      <c r="G109" s="2426" t="s">
        <v>1824</v>
      </c>
      <c r="H109" s="2426" t="s">
        <v>1825</v>
      </c>
      <c r="I109" s="2426" t="s">
        <v>1826</v>
      </c>
      <c r="J109" s="2426" t="s">
        <v>1827</v>
      </c>
      <c r="K109" s="2426" t="s">
        <v>1828</v>
      </c>
      <c r="L109" s="2426" t="s">
        <v>1829</v>
      </c>
      <c r="M109" s="2428" t="s">
        <v>1830</v>
      </c>
      <c r="N109" s="2430" t="s">
        <v>1796</v>
      </c>
    </row>
    <row r="110" spans="1:14" ht="17.100000000000001" customHeight="1" thickBot="1">
      <c r="A110" s="1084" t="s">
        <v>1831</v>
      </c>
      <c r="B110" s="2433"/>
      <c r="C110" s="2427"/>
      <c r="D110" s="2427"/>
      <c r="E110" s="2427"/>
      <c r="F110" s="2427"/>
      <c r="G110" s="2427"/>
      <c r="H110" s="2427"/>
      <c r="I110" s="2427"/>
      <c r="J110" s="2427"/>
      <c r="K110" s="2427"/>
      <c r="L110" s="2427"/>
      <c r="M110" s="2429"/>
      <c r="N110" s="2431"/>
    </row>
    <row r="111" spans="1:14" ht="17.100000000000001" customHeight="1">
      <c r="A111" s="1092" t="s">
        <v>1832</v>
      </c>
      <c r="B111" s="1058">
        <v>10217</v>
      </c>
      <c r="C111" s="1058">
        <v>9490</v>
      </c>
      <c r="D111" s="1058">
        <v>19925</v>
      </c>
      <c r="E111" s="1051">
        <v>22157</v>
      </c>
      <c r="F111" s="1051">
        <v>18772</v>
      </c>
      <c r="G111" s="1051">
        <v>21530</v>
      </c>
      <c r="H111" s="1051">
        <v>24232</v>
      </c>
      <c r="I111" s="1051">
        <v>23275</v>
      </c>
      <c r="J111" s="1051">
        <v>21652</v>
      </c>
      <c r="K111" s="1051">
        <v>16960</v>
      </c>
      <c r="L111" s="1051">
        <v>16987</v>
      </c>
      <c r="M111" s="1051">
        <v>21943</v>
      </c>
      <c r="N111" s="1057">
        <f t="shared" ref="N111:N119" si="12">SUM(B111:M111)</f>
        <v>227140</v>
      </c>
    </row>
    <row r="112" spans="1:14" ht="17.100000000000001" customHeight="1">
      <c r="A112" s="1092" t="s">
        <v>1833</v>
      </c>
      <c r="B112" s="1051">
        <v>2308</v>
      </c>
      <c r="C112" s="1051">
        <v>2156</v>
      </c>
      <c r="D112" s="1051">
        <v>3807</v>
      </c>
      <c r="E112" s="1051">
        <v>4337</v>
      </c>
      <c r="F112" s="1051">
        <v>3664</v>
      </c>
      <c r="G112" s="1051">
        <v>4447</v>
      </c>
      <c r="H112" s="1051">
        <v>4700</v>
      </c>
      <c r="I112" s="1051">
        <v>4357</v>
      </c>
      <c r="J112" s="1051">
        <v>4061</v>
      </c>
      <c r="K112" s="1051">
        <v>3426</v>
      </c>
      <c r="L112" s="1051">
        <v>3532</v>
      </c>
      <c r="M112" s="1051">
        <v>4309</v>
      </c>
      <c r="N112" s="1057">
        <f t="shared" si="12"/>
        <v>45104</v>
      </c>
    </row>
    <row r="113" spans="1:14" ht="17.100000000000001" customHeight="1">
      <c r="A113" s="1092" t="s">
        <v>1834</v>
      </c>
      <c r="B113" s="1051">
        <v>2819</v>
      </c>
      <c r="C113" s="1051">
        <v>2445</v>
      </c>
      <c r="D113" s="1051">
        <v>4705</v>
      </c>
      <c r="E113" s="1051">
        <v>5257</v>
      </c>
      <c r="F113" s="1051">
        <v>4496</v>
      </c>
      <c r="G113" s="1051">
        <v>4809</v>
      </c>
      <c r="H113" s="1051">
        <v>5430</v>
      </c>
      <c r="I113" s="1051">
        <v>4709</v>
      </c>
      <c r="J113" s="1051">
        <v>4771</v>
      </c>
      <c r="K113" s="1051">
        <v>4102</v>
      </c>
      <c r="L113" s="1051">
        <v>3931</v>
      </c>
      <c r="M113" s="1051">
        <v>5421</v>
      </c>
      <c r="N113" s="1057">
        <f t="shared" si="12"/>
        <v>52895</v>
      </c>
    </row>
    <row r="114" spans="1:14" ht="17.100000000000001" customHeight="1">
      <c r="A114" s="1092" t="s">
        <v>1835</v>
      </c>
      <c r="B114" s="1053">
        <v>1867</v>
      </c>
      <c r="C114" s="1054">
        <v>1737</v>
      </c>
      <c r="D114" s="1054">
        <v>3576</v>
      </c>
      <c r="E114" s="1054">
        <v>4121</v>
      </c>
      <c r="F114" s="1054">
        <v>3398</v>
      </c>
      <c r="G114" s="1054">
        <v>3728</v>
      </c>
      <c r="H114" s="1054">
        <v>4042</v>
      </c>
      <c r="I114" s="1054">
        <v>3630</v>
      </c>
      <c r="J114" s="1054">
        <v>3615</v>
      </c>
      <c r="K114" s="1054">
        <v>3009</v>
      </c>
      <c r="L114" s="1054">
        <v>3096</v>
      </c>
      <c r="M114" s="1054">
        <v>4307</v>
      </c>
      <c r="N114" s="1057">
        <f t="shared" si="12"/>
        <v>40126</v>
      </c>
    </row>
    <row r="115" spans="1:14" ht="17.100000000000001" customHeight="1">
      <c r="A115" s="1092" t="s">
        <v>1847</v>
      </c>
      <c r="B115" s="1053">
        <v>1825</v>
      </c>
      <c r="C115" s="1054">
        <v>1827</v>
      </c>
      <c r="D115" s="1054">
        <v>3178</v>
      </c>
      <c r="E115" s="1054">
        <v>3565</v>
      </c>
      <c r="F115" s="1054">
        <v>3328</v>
      </c>
      <c r="G115" s="1054">
        <v>3547</v>
      </c>
      <c r="H115" s="1054">
        <v>4029</v>
      </c>
      <c r="I115" s="1054">
        <v>3653</v>
      </c>
      <c r="J115" s="1054">
        <v>3492</v>
      </c>
      <c r="K115" s="1054">
        <v>3218</v>
      </c>
      <c r="L115" s="1054">
        <v>3305</v>
      </c>
      <c r="M115" s="1054">
        <v>4083</v>
      </c>
      <c r="N115" s="1057">
        <f t="shared" si="12"/>
        <v>39050</v>
      </c>
    </row>
    <row r="116" spans="1:14" ht="17.100000000000001" customHeight="1">
      <c r="A116" s="1092" t="s">
        <v>1848</v>
      </c>
      <c r="B116" s="1053">
        <v>246</v>
      </c>
      <c r="C116" s="1054">
        <v>271</v>
      </c>
      <c r="D116" s="1054">
        <v>502</v>
      </c>
      <c r="E116" s="1054">
        <v>607</v>
      </c>
      <c r="F116" s="1054">
        <v>435</v>
      </c>
      <c r="G116" s="1054">
        <v>646</v>
      </c>
      <c r="H116" s="1054">
        <v>741</v>
      </c>
      <c r="I116" s="1054">
        <v>647</v>
      </c>
      <c r="J116" s="1054">
        <v>694</v>
      </c>
      <c r="K116" s="1054">
        <v>629</v>
      </c>
      <c r="L116" s="1054">
        <v>691</v>
      </c>
      <c r="M116" s="1054">
        <v>606</v>
      </c>
      <c r="N116" s="1057">
        <f t="shared" si="12"/>
        <v>6715</v>
      </c>
    </row>
    <row r="117" spans="1:14" ht="17.100000000000001" customHeight="1">
      <c r="A117" s="1092" t="s">
        <v>1836</v>
      </c>
      <c r="B117" s="1053">
        <v>8024</v>
      </c>
      <c r="C117" s="1054">
        <v>6462</v>
      </c>
      <c r="D117" s="1054">
        <v>14391</v>
      </c>
      <c r="E117" s="1054">
        <v>15508</v>
      </c>
      <c r="F117" s="1054">
        <v>12727</v>
      </c>
      <c r="G117" s="1054">
        <v>14708</v>
      </c>
      <c r="H117" s="1054">
        <v>16748</v>
      </c>
      <c r="I117" s="1054">
        <v>15164</v>
      </c>
      <c r="J117" s="1054">
        <v>14839</v>
      </c>
      <c r="K117" s="1054">
        <v>12751</v>
      </c>
      <c r="L117" s="1054">
        <v>12200</v>
      </c>
      <c r="M117" s="1054">
        <v>15511</v>
      </c>
      <c r="N117" s="1057">
        <f t="shared" si="12"/>
        <v>159033</v>
      </c>
    </row>
    <row r="118" spans="1:14" ht="17.100000000000001" customHeight="1">
      <c r="A118" s="1092" t="s">
        <v>1841</v>
      </c>
      <c r="B118" s="1053">
        <v>2115</v>
      </c>
      <c r="C118" s="1054">
        <v>2212</v>
      </c>
      <c r="D118" s="1054">
        <v>5015</v>
      </c>
      <c r="E118" s="1054">
        <v>6037</v>
      </c>
      <c r="F118" s="1054">
        <v>4031</v>
      </c>
      <c r="G118" s="1054">
        <v>5290</v>
      </c>
      <c r="H118" s="1054">
        <v>5780</v>
      </c>
      <c r="I118" s="1054">
        <v>4869</v>
      </c>
      <c r="J118" s="1054">
        <v>4685</v>
      </c>
      <c r="K118" s="1054">
        <v>3947</v>
      </c>
      <c r="L118" s="1054">
        <v>4081</v>
      </c>
      <c r="M118" s="1054">
        <v>4784</v>
      </c>
      <c r="N118" s="1057">
        <f t="shared" si="12"/>
        <v>52846</v>
      </c>
    </row>
    <row r="119" spans="1:14" ht="17.100000000000001" customHeight="1" thickBot="1">
      <c r="A119" s="1083" t="s">
        <v>1849</v>
      </c>
      <c r="B119" s="1056">
        <v>1474</v>
      </c>
      <c r="C119" s="1056">
        <v>1362</v>
      </c>
      <c r="D119" s="1056">
        <v>2122</v>
      </c>
      <c r="E119" s="1056">
        <v>2089</v>
      </c>
      <c r="F119" s="1056">
        <v>2093</v>
      </c>
      <c r="G119" s="1056">
        <v>2127</v>
      </c>
      <c r="H119" s="1056">
        <v>2232</v>
      </c>
      <c r="I119" s="1056">
        <v>2038</v>
      </c>
      <c r="J119" s="1056">
        <v>2000</v>
      </c>
      <c r="K119" s="1056">
        <v>1731</v>
      </c>
      <c r="L119" s="1056">
        <v>1686</v>
      </c>
      <c r="M119" s="1061">
        <v>2173</v>
      </c>
      <c r="N119" s="1057">
        <f t="shared" si="12"/>
        <v>23127</v>
      </c>
    </row>
    <row r="120" spans="1:14" ht="17.100000000000001" customHeight="1" thickTop="1" thickBot="1">
      <c r="A120" s="1084" t="s">
        <v>1572</v>
      </c>
      <c r="B120" s="1895">
        <f>SUM(B111:B119)</f>
        <v>30895</v>
      </c>
      <c r="C120" s="1895">
        <f t="shared" ref="C120:N120" si="13">SUM(C111:C119)</f>
        <v>27962</v>
      </c>
      <c r="D120" s="1895">
        <f t="shared" si="13"/>
        <v>57221</v>
      </c>
      <c r="E120" s="1895">
        <f t="shared" si="13"/>
        <v>63678</v>
      </c>
      <c r="F120" s="1895">
        <f t="shared" si="13"/>
        <v>52944</v>
      </c>
      <c r="G120" s="1895">
        <f t="shared" si="13"/>
        <v>60832</v>
      </c>
      <c r="H120" s="1895">
        <f t="shared" si="13"/>
        <v>67934</v>
      </c>
      <c r="I120" s="1895">
        <f t="shared" si="13"/>
        <v>62342</v>
      </c>
      <c r="J120" s="1895">
        <f t="shared" si="13"/>
        <v>59809</v>
      </c>
      <c r="K120" s="1895">
        <f t="shared" si="13"/>
        <v>49773</v>
      </c>
      <c r="L120" s="1895">
        <f t="shared" si="13"/>
        <v>49509</v>
      </c>
      <c r="M120" s="1895">
        <f t="shared" si="13"/>
        <v>63137</v>
      </c>
      <c r="N120" s="1088">
        <f t="shared" si="13"/>
        <v>646036</v>
      </c>
    </row>
    <row r="121" spans="1:14" ht="17.100000000000001" customHeight="1">
      <c r="A121" s="1630"/>
      <c r="B121" s="1630"/>
      <c r="C121" s="1630"/>
      <c r="D121" s="1630"/>
      <c r="E121" s="1630"/>
      <c r="F121" s="1630"/>
      <c r="G121" s="1630"/>
      <c r="H121" s="1630"/>
      <c r="I121" s="1630"/>
      <c r="J121" s="1630"/>
      <c r="K121" s="194"/>
      <c r="L121" s="1630"/>
      <c r="M121" s="1630"/>
      <c r="N121" s="991"/>
    </row>
    <row r="122" spans="1:14" ht="17.100000000000001" customHeight="1" thickBot="1">
      <c r="A122" s="1630" t="s">
        <v>1838</v>
      </c>
      <c r="B122" s="1630"/>
      <c r="C122" s="1630"/>
      <c r="D122" s="1630"/>
      <c r="E122" s="1630"/>
      <c r="F122" s="1630"/>
      <c r="G122" s="1630"/>
      <c r="H122" s="1630"/>
      <c r="I122" s="1630"/>
      <c r="J122" s="1630"/>
      <c r="K122" s="1630"/>
      <c r="L122" s="1630"/>
      <c r="M122" s="1630"/>
      <c r="N122" s="991" t="s">
        <v>1402</v>
      </c>
    </row>
    <row r="123" spans="1:14" ht="17.100000000000001" customHeight="1">
      <c r="A123" s="1894" t="s">
        <v>1818</v>
      </c>
      <c r="B123" s="2432" t="s">
        <v>1819</v>
      </c>
      <c r="C123" s="2426" t="s">
        <v>1820</v>
      </c>
      <c r="D123" s="2426" t="s">
        <v>1821</v>
      </c>
      <c r="E123" s="2426" t="s">
        <v>1822</v>
      </c>
      <c r="F123" s="2426" t="s">
        <v>1823</v>
      </c>
      <c r="G123" s="2426" t="s">
        <v>1824</v>
      </c>
      <c r="H123" s="2426" t="s">
        <v>1825</v>
      </c>
      <c r="I123" s="2426" t="s">
        <v>1826</v>
      </c>
      <c r="J123" s="2426" t="s">
        <v>1827</v>
      </c>
      <c r="K123" s="2426" t="s">
        <v>1828</v>
      </c>
      <c r="L123" s="2426" t="s">
        <v>1829</v>
      </c>
      <c r="M123" s="2428" t="s">
        <v>1830</v>
      </c>
      <c r="N123" s="2430" t="s">
        <v>1796</v>
      </c>
    </row>
    <row r="124" spans="1:14" ht="17.100000000000001" customHeight="1" thickBot="1">
      <c r="A124" s="1084" t="s">
        <v>1831</v>
      </c>
      <c r="B124" s="2433"/>
      <c r="C124" s="2427"/>
      <c r="D124" s="2427"/>
      <c r="E124" s="2427"/>
      <c r="F124" s="2427"/>
      <c r="G124" s="2427"/>
      <c r="H124" s="2427"/>
      <c r="I124" s="2427"/>
      <c r="J124" s="2427"/>
      <c r="K124" s="2427"/>
      <c r="L124" s="2427"/>
      <c r="M124" s="2429"/>
      <c r="N124" s="2431"/>
    </row>
    <row r="125" spans="1:14" ht="17.100000000000001" customHeight="1">
      <c r="A125" s="1092" t="s">
        <v>515</v>
      </c>
      <c r="B125" s="1051">
        <v>443</v>
      </c>
      <c r="C125" s="1051">
        <v>395</v>
      </c>
      <c r="D125" s="1051">
        <v>633</v>
      </c>
      <c r="E125" s="1051">
        <v>661</v>
      </c>
      <c r="F125" s="1051">
        <v>573</v>
      </c>
      <c r="G125" s="1051">
        <v>602</v>
      </c>
      <c r="H125" s="1051">
        <v>648</v>
      </c>
      <c r="I125" s="1051">
        <v>608</v>
      </c>
      <c r="J125" s="1051">
        <v>564</v>
      </c>
      <c r="K125" s="1051">
        <v>455</v>
      </c>
      <c r="L125" s="1051">
        <v>454</v>
      </c>
      <c r="M125" s="1051">
        <v>597</v>
      </c>
      <c r="N125" s="1057">
        <f>SUM(B125:M125)</f>
        <v>6633</v>
      </c>
    </row>
    <row r="126" spans="1:14" ht="17.100000000000001" customHeight="1">
      <c r="A126" s="1092" t="s">
        <v>1839</v>
      </c>
      <c r="B126" s="1051">
        <v>489</v>
      </c>
      <c r="C126" s="1051">
        <v>472</v>
      </c>
      <c r="D126" s="1051">
        <v>738</v>
      </c>
      <c r="E126" s="1051">
        <v>776</v>
      </c>
      <c r="F126" s="1051">
        <v>673</v>
      </c>
      <c r="G126" s="1051">
        <v>745</v>
      </c>
      <c r="H126" s="1051">
        <v>822</v>
      </c>
      <c r="I126" s="1051">
        <v>697</v>
      </c>
      <c r="J126" s="1051">
        <v>677</v>
      </c>
      <c r="K126" s="1051">
        <v>547</v>
      </c>
      <c r="L126" s="1051">
        <v>571</v>
      </c>
      <c r="M126" s="1051">
        <v>704</v>
      </c>
      <c r="N126" s="1057">
        <f>SUM(B126:M126)</f>
        <v>7911</v>
      </c>
    </row>
    <row r="127" spans="1:14" ht="17.100000000000001" customHeight="1">
      <c r="A127" s="1092" t="s">
        <v>614</v>
      </c>
      <c r="B127" s="1053">
        <v>367</v>
      </c>
      <c r="C127" s="1054">
        <v>358</v>
      </c>
      <c r="D127" s="1054">
        <v>631</v>
      </c>
      <c r="E127" s="1054">
        <v>706</v>
      </c>
      <c r="F127" s="1054">
        <v>583</v>
      </c>
      <c r="G127" s="1054">
        <v>703</v>
      </c>
      <c r="H127" s="1054">
        <v>748</v>
      </c>
      <c r="I127" s="1054">
        <v>624</v>
      </c>
      <c r="J127" s="1054">
        <v>611</v>
      </c>
      <c r="K127" s="1054">
        <v>470</v>
      </c>
      <c r="L127" s="1054">
        <v>504</v>
      </c>
      <c r="M127" s="1054">
        <v>694</v>
      </c>
      <c r="N127" s="1057">
        <f>SUM(B127:M127)</f>
        <v>6999</v>
      </c>
    </row>
    <row r="128" spans="1:14" ht="17.100000000000001" customHeight="1">
      <c r="A128" s="1092" t="s">
        <v>613</v>
      </c>
      <c r="B128" s="1053">
        <v>811</v>
      </c>
      <c r="C128" s="1054">
        <v>718</v>
      </c>
      <c r="D128" s="1054">
        <v>1173</v>
      </c>
      <c r="E128" s="1054">
        <v>1287</v>
      </c>
      <c r="F128" s="1054">
        <v>1227</v>
      </c>
      <c r="G128" s="1054">
        <v>1304</v>
      </c>
      <c r="H128" s="1054">
        <v>1389</v>
      </c>
      <c r="I128" s="1054">
        <v>1161</v>
      </c>
      <c r="J128" s="1054">
        <v>1179</v>
      </c>
      <c r="K128" s="1054">
        <v>1071</v>
      </c>
      <c r="L128" s="1054">
        <v>1067</v>
      </c>
      <c r="M128" s="1054">
        <v>1513</v>
      </c>
      <c r="N128" s="1057">
        <f>SUM(B128:M128)</f>
        <v>13900</v>
      </c>
    </row>
    <row r="129" spans="1:14" ht="17.100000000000001" customHeight="1" thickBot="1">
      <c r="A129" s="1083" t="s">
        <v>617</v>
      </c>
      <c r="B129" s="1055">
        <v>316</v>
      </c>
      <c r="C129" s="1056">
        <v>333</v>
      </c>
      <c r="D129" s="1056">
        <v>459</v>
      </c>
      <c r="E129" s="1056">
        <v>549</v>
      </c>
      <c r="F129" s="1056">
        <v>467</v>
      </c>
      <c r="G129" s="1056">
        <v>534</v>
      </c>
      <c r="H129" s="1056">
        <v>568</v>
      </c>
      <c r="I129" s="1056">
        <v>500</v>
      </c>
      <c r="J129" s="1056">
        <v>493</v>
      </c>
      <c r="K129" s="1056">
        <v>385</v>
      </c>
      <c r="L129" s="1056">
        <v>411</v>
      </c>
      <c r="M129" s="1056">
        <v>613</v>
      </c>
      <c r="N129" s="1057">
        <f>SUM(B129:M129)</f>
        <v>5628</v>
      </c>
    </row>
    <row r="130" spans="1:14" ht="17.100000000000001" customHeight="1" thickTop="1" thickBot="1">
      <c r="A130" s="1084" t="s">
        <v>1572</v>
      </c>
      <c r="B130" s="1895">
        <f t="shared" ref="B130:N130" si="14">SUM(B125:B129)</f>
        <v>2426</v>
      </c>
      <c r="C130" s="1895">
        <f t="shared" si="14"/>
        <v>2276</v>
      </c>
      <c r="D130" s="1895">
        <f t="shared" si="14"/>
        <v>3634</v>
      </c>
      <c r="E130" s="1895">
        <f t="shared" si="14"/>
        <v>3979</v>
      </c>
      <c r="F130" s="1895">
        <f t="shared" si="14"/>
        <v>3523</v>
      </c>
      <c r="G130" s="1895">
        <f t="shared" si="14"/>
        <v>3888</v>
      </c>
      <c r="H130" s="1895">
        <f t="shared" si="14"/>
        <v>4175</v>
      </c>
      <c r="I130" s="1895">
        <f t="shared" si="14"/>
        <v>3590</v>
      </c>
      <c r="J130" s="1895">
        <f t="shared" si="14"/>
        <v>3524</v>
      </c>
      <c r="K130" s="1895">
        <f t="shared" si="14"/>
        <v>2928</v>
      </c>
      <c r="L130" s="1895">
        <f t="shared" si="14"/>
        <v>3007</v>
      </c>
      <c r="M130" s="1895">
        <f t="shared" si="14"/>
        <v>4121</v>
      </c>
      <c r="N130" s="1093">
        <f t="shared" si="14"/>
        <v>41071</v>
      </c>
    </row>
    <row r="131" spans="1:14" ht="17.100000000000001" customHeight="1">
      <c r="A131" s="1630"/>
      <c r="B131" s="1630"/>
      <c r="C131" s="1630"/>
      <c r="D131" s="1630"/>
      <c r="E131" s="1630"/>
      <c r="F131" s="1630"/>
      <c r="G131" s="1630"/>
      <c r="H131" s="1630"/>
      <c r="I131" s="1630"/>
      <c r="J131" s="1630"/>
      <c r="K131" s="1630"/>
      <c r="L131" s="1630"/>
      <c r="M131" s="1630"/>
      <c r="N131" s="1630"/>
    </row>
    <row r="132" spans="1:14" ht="17.100000000000001" customHeight="1">
      <c r="A132" s="1630"/>
      <c r="B132" s="1630"/>
      <c r="C132" s="1630"/>
      <c r="D132" s="1630"/>
      <c r="E132" s="1630"/>
      <c r="F132" s="1630"/>
      <c r="G132" s="1630"/>
      <c r="H132" s="1630"/>
      <c r="I132" s="1630"/>
      <c r="J132" s="1630"/>
      <c r="K132" s="194"/>
      <c r="L132" s="1630"/>
      <c r="M132" s="1630"/>
      <c r="N132" s="991"/>
    </row>
    <row r="133" spans="1:14" ht="17.100000000000001" customHeight="1">
      <c r="A133" s="1630" t="s">
        <v>2606</v>
      </c>
      <c r="B133" s="1630"/>
      <c r="C133" s="1630"/>
      <c r="D133" s="1630"/>
      <c r="E133" s="1630"/>
      <c r="F133" s="1630"/>
      <c r="G133" s="1630"/>
      <c r="H133" s="1630"/>
      <c r="I133" s="1630"/>
      <c r="J133" s="1630"/>
      <c r="K133" s="194"/>
      <c r="L133" s="1630"/>
      <c r="M133" s="1630"/>
      <c r="N133" s="991"/>
    </row>
    <row r="134" spans="1:14" ht="17.100000000000001" customHeight="1" thickBot="1">
      <c r="A134" s="16" t="s">
        <v>1817</v>
      </c>
      <c r="N134" s="991" t="s">
        <v>1402</v>
      </c>
    </row>
    <row r="135" spans="1:14" ht="17.100000000000001" customHeight="1">
      <c r="A135" s="1891" t="s">
        <v>1818</v>
      </c>
      <c r="B135" s="2432" t="s">
        <v>1819</v>
      </c>
      <c r="C135" s="2426" t="s">
        <v>1820</v>
      </c>
      <c r="D135" s="2426" t="s">
        <v>1821</v>
      </c>
      <c r="E135" s="2426" t="s">
        <v>1822</v>
      </c>
      <c r="F135" s="2426" t="s">
        <v>1823</v>
      </c>
      <c r="G135" s="2426" t="s">
        <v>1824</v>
      </c>
      <c r="H135" s="2426" t="s">
        <v>1825</v>
      </c>
      <c r="I135" s="2426" t="s">
        <v>1826</v>
      </c>
      <c r="J135" s="2426" t="s">
        <v>1827</v>
      </c>
      <c r="K135" s="2426" t="s">
        <v>1828</v>
      </c>
      <c r="L135" s="2426" t="s">
        <v>1829</v>
      </c>
      <c r="M135" s="2428" t="s">
        <v>1830</v>
      </c>
      <c r="N135" s="2430" t="s">
        <v>1796</v>
      </c>
    </row>
    <row r="136" spans="1:14" ht="17.100000000000001" customHeight="1" thickBot="1">
      <c r="A136" s="1080" t="s">
        <v>1831</v>
      </c>
      <c r="B136" s="2433"/>
      <c r="C136" s="2427"/>
      <c r="D136" s="2427"/>
      <c r="E136" s="2427"/>
      <c r="F136" s="2427"/>
      <c r="G136" s="2427"/>
      <c r="H136" s="2427"/>
      <c r="I136" s="2427"/>
      <c r="J136" s="2427"/>
      <c r="K136" s="2427"/>
      <c r="L136" s="2427"/>
      <c r="M136" s="2429"/>
      <c r="N136" s="2431"/>
    </row>
    <row r="137" spans="1:14" ht="17.100000000000001" customHeight="1">
      <c r="A137" s="1092" t="s">
        <v>1832</v>
      </c>
      <c r="B137" s="1472">
        <v>21697</v>
      </c>
      <c r="C137" s="1472">
        <v>21456</v>
      </c>
      <c r="D137" s="1472">
        <v>22526</v>
      </c>
      <c r="E137" s="1472">
        <v>21947</v>
      </c>
      <c r="F137" s="1472">
        <v>15283</v>
      </c>
      <c r="G137" s="1472">
        <v>16107</v>
      </c>
      <c r="H137" s="1472">
        <v>23441</v>
      </c>
      <c r="I137" s="1472">
        <v>25552</v>
      </c>
      <c r="J137" s="1472">
        <v>24734</v>
      </c>
      <c r="K137" s="1472">
        <v>21454</v>
      </c>
      <c r="L137" s="1472">
        <v>18975</v>
      </c>
      <c r="M137" s="1472">
        <v>23591</v>
      </c>
      <c r="N137" s="1052">
        <f>SUM(B137:M137)</f>
        <v>256763</v>
      </c>
    </row>
    <row r="138" spans="1:14" ht="17.100000000000001" customHeight="1">
      <c r="A138" s="1092" t="s">
        <v>1833</v>
      </c>
      <c r="B138" s="1472">
        <v>4388</v>
      </c>
      <c r="C138" s="1472">
        <v>4400</v>
      </c>
      <c r="D138" s="1472">
        <v>4593</v>
      </c>
      <c r="E138" s="1472">
        <v>4418</v>
      </c>
      <c r="F138" s="1472">
        <v>3075</v>
      </c>
      <c r="G138" s="1472">
        <v>3404</v>
      </c>
      <c r="H138" s="1472">
        <v>4973</v>
      </c>
      <c r="I138" s="1472">
        <v>5006</v>
      </c>
      <c r="J138" s="1472">
        <v>5063</v>
      </c>
      <c r="K138" s="1472">
        <v>4309</v>
      </c>
      <c r="L138" s="1472">
        <v>3711</v>
      </c>
      <c r="M138" s="1472">
        <v>4518</v>
      </c>
      <c r="N138" s="1052">
        <f>SUM(B138:M138)</f>
        <v>51858</v>
      </c>
    </row>
    <row r="139" spans="1:14" ht="17.100000000000001" customHeight="1">
      <c r="A139" s="1092" t="s">
        <v>1834</v>
      </c>
      <c r="B139" s="1472">
        <v>5270</v>
      </c>
      <c r="C139" s="1472">
        <v>4709</v>
      </c>
      <c r="D139" s="1472">
        <v>5418</v>
      </c>
      <c r="E139" s="1472">
        <v>5528</v>
      </c>
      <c r="F139" s="1472">
        <v>4655</v>
      </c>
      <c r="G139" s="1472">
        <v>4511</v>
      </c>
      <c r="H139" s="1472">
        <v>5501</v>
      </c>
      <c r="I139" s="1472">
        <v>5369</v>
      </c>
      <c r="J139" s="1472">
        <v>5634</v>
      </c>
      <c r="K139" s="1472">
        <v>5175</v>
      </c>
      <c r="L139" s="1472">
        <v>4656</v>
      </c>
      <c r="M139" s="1472">
        <v>6028</v>
      </c>
      <c r="N139" s="1052">
        <f t="shared" ref="N139:N145" si="15">SUM(B139:M139)</f>
        <v>62454</v>
      </c>
    </row>
    <row r="140" spans="1:14" ht="17.100000000000001" customHeight="1">
      <c r="A140" s="1092" t="s">
        <v>1835</v>
      </c>
      <c r="B140" s="1472">
        <v>4063</v>
      </c>
      <c r="C140" s="1472">
        <v>3521</v>
      </c>
      <c r="D140" s="1472">
        <v>3887</v>
      </c>
      <c r="E140" s="1472">
        <v>4178</v>
      </c>
      <c r="F140" s="1472">
        <v>3712</v>
      </c>
      <c r="G140" s="1472">
        <v>3093</v>
      </c>
      <c r="H140" s="1472">
        <v>3670</v>
      </c>
      <c r="I140" s="1472">
        <v>3859</v>
      </c>
      <c r="J140" s="1472">
        <v>4161</v>
      </c>
      <c r="K140" s="1472">
        <v>4005</v>
      </c>
      <c r="L140" s="1472">
        <v>3225</v>
      </c>
      <c r="M140" s="1472">
        <v>4489</v>
      </c>
      <c r="N140" s="1052">
        <f t="shared" si="15"/>
        <v>45863</v>
      </c>
    </row>
    <row r="141" spans="1:14" ht="17.100000000000001" customHeight="1">
      <c r="A141" s="1092" t="s">
        <v>1847</v>
      </c>
      <c r="B141" s="1472">
        <v>4149</v>
      </c>
      <c r="C141" s="1472">
        <v>3681</v>
      </c>
      <c r="D141" s="1472">
        <v>4056</v>
      </c>
      <c r="E141" s="1472">
        <v>4306</v>
      </c>
      <c r="F141" s="1472">
        <v>3761</v>
      </c>
      <c r="G141" s="1472">
        <v>3486</v>
      </c>
      <c r="H141" s="1472">
        <v>3674</v>
      </c>
      <c r="I141" s="1472">
        <v>3825</v>
      </c>
      <c r="J141" s="1472">
        <v>4059</v>
      </c>
      <c r="K141" s="1472">
        <v>3835</v>
      </c>
      <c r="L141" s="1472">
        <v>3213</v>
      </c>
      <c r="M141" s="1472">
        <v>4208</v>
      </c>
      <c r="N141" s="1052">
        <f t="shared" si="15"/>
        <v>46253</v>
      </c>
    </row>
    <row r="142" spans="1:14" ht="17.100000000000001" customHeight="1">
      <c r="A142" s="1092" t="s">
        <v>1848</v>
      </c>
      <c r="B142" s="1472">
        <v>756</v>
      </c>
      <c r="C142" s="1472">
        <v>841</v>
      </c>
      <c r="D142" s="1472">
        <v>852</v>
      </c>
      <c r="E142" s="1472">
        <v>728</v>
      </c>
      <c r="F142" s="1472">
        <v>508</v>
      </c>
      <c r="G142" s="1472">
        <v>497</v>
      </c>
      <c r="H142" s="1472">
        <v>1075</v>
      </c>
      <c r="I142" s="1472">
        <v>1130</v>
      </c>
      <c r="J142" s="1472">
        <v>1087</v>
      </c>
      <c r="K142" s="1472">
        <v>1077</v>
      </c>
      <c r="L142" s="1472">
        <v>766</v>
      </c>
      <c r="M142" s="1472">
        <v>971</v>
      </c>
      <c r="N142" s="1052">
        <f t="shared" si="15"/>
        <v>10288</v>
      </c>
    </row>
    <row r="143" spans="1:14" ht="17.100000000000001" customHeight="1">
      <c r="A143" s="1092" t="s">
        <v>1836</v>
      </c>
      <c r="B143" s="1472">
        <v>15795</v>
      </c>
      <c r="C143" s="1472">
        <v>14852</v>
      </c>
      <c r="D143" s="1472">
        <v>16974</v>
      </c>
      <c r="E143" s="1472">
        <v>15647</v>
      </c>
      <c r="F143" s="1472">
        <v>11827</v>
      </c>
      <c r="G143" s="1472">
        <v>11758</v>
      </c>
      <c r="H143" s="1472">
        <v>15215</v>
      </c>
      <c r="I143" s="1472">
        <v>15275</v>
      </c>
      <c r="J143" s="1472">
        <v>16473</v>
      </c>
      <c r="K143" s="1472">
        <v>15326</v>
      </c>
      <c r="L143" s="1472">
        <v>12975</v>
      </c>
      <c r="M143" s="1472">
        <v>17080</v>
      </c>
      <c r="N143" s="1052">
        <f t="shared" si="15"/>
        <v>179197</v>
      </c>
    </row>
    <row r="144" spans="1:14" s="1050" customFormat="1" ht="17.100000000000001" customHeight="1">
      <c r="A144" s="1092" t="s">
        <v>1841</v>
      </c>
      <c r="B144" s="1472">
        <v>5184</v>
      </c>
      <c r="C144" s="1472">
        <v>5129</v>
      </c>
      <c r="D144" s="1472">
        <v>5804</v>
      </c>
      <c r="E144" s="1472">
        <v>5598</v>
      </c>
      <c r="F144" s="1472">
        <v>3611</v>
      </c>
      <c r="G144" s="1472">
        <v>3666</v>
      </c>
      <c r="H144" s="1472">
        <v>5767</v>
      </c>
      <c r="I144" s="1472">
        <v>5537</v>
      </c>
      <c r="J144" s="1472">
        <v>5530</v>
      </c>
      <c r="K144" s="1472">
        <v>4973</v>
      </c>
      <c r="L144" s="1472">
        <v>3863</v>
      </c>
      <c r="M144" s="1472">
        <v>5015</v>
      </c>
      <c r="N144" s="1052">
        <f t="shared" si="15"/>
        <v>59677</v>
      </c>
    </row>
    <row r="145" spans="1:14" ht="17.100000000000001" customHeight="1" thickBot="1">
      <c r="A145" s="1092" t="s">
        <v>1849</v>
      </c>
      <c r="B145" s="1472">
        <v>2321</v>
      </c>
      <c r="C145" s="1472">
        <v>2098</v>
      </c>
      <c r="D145" s="1472">
        <v>2301</v>
      </c>
      <c r="E145" s="1472">
        <v>2283</v>
      </c>
      <c r="F145" s="1472">
        <v>1900</v>
      </c>
      <c r="G145" s="1472">
        <v>1743</v>
      </c>
      <c r="H145" s="1472">
        <v>2192</v>
      </c>
      <c r="I145" s="1472">
        <v>2197</v>
      </c>
      <c r="J145" s="1472">
        <v>2335</v>
      </c>
      <c r="K145" s="1472">
        <v>2163</v>
      </c>
      <c r="L145" s="1472">
        <v>1922</v>
      </c>
      <c r="M145" s="1472">
        <v>2310</v>
      </c>
      <c r="N145" s="1052">
        <f t="shared" si="15"/>
        <v>25765</v>
      </c>
    </row>
    <row r="146" spans="1:14" ht="17.100000000000001" customHeight="1" thickTop="1" thickBot="1">
      <c r="A146" s="1896" t="s">
        <v>1572</v>
      </c>
      <c r="B146" s="1897">
        <f>SUM(B137:B145)</f>
        <v>63623</v>
      </c>
      <c r="C146" s="1897">
        <f>SUM(C137:C145)</f>
        <v>60687</v>
      </c>
      <c r="D146" s="1897">
        <f t="shared" ref="D146:M146" si="16">SUM(D137:D145)</f>
        <v>66411</v>
      </c>
      <c r="E146" s="1897">
        <f t="shared" si="16"/>
        <v>64633</v>
      </c>
      <c r="F146" s="1897">
        <f t="shared" si="16"/>
        <v>48332</v>
      </c>
      <c r="G146" s="1897">
        <f t="shared" si="16"/>
        <v>48265</v>
      </c>
      <c r="H146" s="1897">
        <f t="shared" si="16"/>
        <v>65508</v>
      </c>
      <c r="I146" s="1897">
        <f t="shared" si="16"/>
        <v>67750</v>
      </c>
      <c r="J146" s="1897">
        <f t="shared" si="16"/>
        <v>69076</v>
      </c>
      <c r="K146" s="1897">
        <f t="shared" si="16"/>
        <v>62317</v>
      </c>
      <c r="L146" s="1897">
        <f t="shared" si="16"/>
        <v>53306</v>
      </c>
      <c r="M146" s="1897">
        <f t="shared" si="16"/>
        <v>68210</v>
      </c>
      <c r="N146" s="1898">
        <f>SUM(B146:M146)</f>
        <v>738118</v>
      </c>
    </row>
    <row r="147" spans="1:14" ht="17.100000000000001" customHeight="1"/>
    <row r="148" spans="1:14" ht="17.100000000000001" customHeight="1" thickBot="1">
      <c r="A148" s="1630" t="s">
        <v>1838</v>
      </c>
      <c r="B148" s="1630"/>
      <c r="C148" s="1630"/>
      <c r="D148" s="1630"/>
      <c r="E148" s="1630"/>
      <c r="F148" s="1630"/>
      <c r="G148" s="1630"/>
      <c r="H148" s="1630"/>
      <c r="I148" s="1630"/>
      <c r="J148" s="1630"/>
      <c r="K148" s="1630"/>
      <c r="L148" s="1630"/>
      <c r="M148" s="1630"/>
      <c r="N148" s="991" t="s">
        <v>1402</v>
      </c>
    </row>
    <row r="149" spans="1:14" ht="17.100000000000001" customHeight="1">
      <c r="A149" s="1894" t="s">
        <v>1818</v>
      </c>
      <c r="B149" s="2432" t="s">
        <v>1819</v>
      </c>
      <c r="C149" s="2426" t="s">
        <v>1820</v>
      </c>
      <c r="D149" s="2426" t="s">
        <v>1821</v>
      </c>
      <c r="E149" s="2426" t="s">
        <v>1822</v>
      </c>
      <c r="F149" s="2426" t="s">
        <v>1823</v>
      </c>
      <c r="G149" s="2426" t="s">
        <v>1824</v>
      </c>
      <c r="H149" s="2426" t="s">
        <v>1825</v>
      </c>
      <c r="I149" s="2426" t="s">
        <v>1826</v>
      </c>
      <c r="J149" s="2426" t="s">
        <v>1827</v>
      </c>
      <c r="K149" s="2426" t="s">
        <v>1828</v>
      </c>
      <c r="L149" s="2426" t="s">
        <v>1829</v>
      </c>
      <c r="M149" s="2428" t="s">
        <v>1830</v>
      </c>
      <c r="N149" s="2430" t="s">
        <v>1796</v>
      </c>
    </row>
    <row r="150" spans="1:14" ht="17.100000000000001" customHeight="1" thickBot="1">
      <c r="A150" s="1084" t="s">
        <v>1831</v>
      </c>
      <c r="B150" s="2433"/>
      <c r="C150" s="2427"/>
      <c r="D150" s="2427"/>
      <c r="E150" s="2427"/>
      <c r="F150" s="2427"/>
      <c r="G150" s="2427"/>
      <c r="H150" s="2427"/>
      <c r="I150" s="2427"/>
      <c r="J150" s="2427"/>
      <c r="K150" s="2427"/>
      <c r="L150" s="2427"/>
      <c r="M150" s="2429"/>
      <c r="N150" s="2431"/>
    </row>
    <row r="151" spans="1:14" ht="17.100000000000001" customHeight="1">
      <c r="A151" s="1092" t="s">
        <v>515</v>
      </c>
      <c r="B151" s="1051">
        <v>591</v>
      </c>
      <c r="C151" s="1051">
        <v>497</v>
      </c>
      <c r="D151" s="1051">
        <v>609</v>
      </c>
      <c r="E151" s="1051">
        <v>566</v>
      </c>
      <c r="F151" s="1051">
        <v>446</v>
      </c>
      <c r="G151" s="1051">
        <v>485</v>
      </c>
      <c r="H151" s="1051">
        <v>614</v>
      </c>
      <c r="I151" s="1051">
        <v>569</v>
      </c>
      <c r="J151" s="1051">
        <v>625</v>
      </c>
      <c r="K151" s="1051">
        <v>532</v>
      </c>
      <c r="L151" s="1051">
        <v>500</v>
      </c>
      <c r="M151" s="1051">
        <v>630</v>
      </c>
      <c r="N151" s="1057">
        <v>6664</v>
      </c>
    </row>
    <row r="152" spans="1:14" ht="17.100000000000001" customHeight="1">
      <c r="A152" s="1092" t="s">
        <v>1839</v>
      </c>
      <c r="B152" s="1051">
        <v>697</v>
      </c>
      <c r="C152" s="1051">
        <v>559</v>
      </c>
      <c r="D152" s="1051">
        <v>738</v>
      </c>
      <c r="E152" s="1051">
        <v>695</v>
      </c>
      <c r="F152" s="1051">
        <v>561</v>
      </c>
      <c r="G152" s="1051">
        <v>562</v>
      </c>
      <c r="H152" s="1051">
        <v>726</v>
      </c>
      <c r="I152" s="1051">
        <v>672</v>
      </c>
      <c r="J152" s="1051">
        <v>705</v>
      </c>
      <c r="K152" s="1051">
        <v>636</v>
      </c>
      <c r="L152" s="1051">
        <v>626</v>
      </c>
      <c r="M152" s="1051">
        <v>747</v>
      </c>
      <c r="N152" s="1057">
        <v>7924</v>
      </c>
    </row>
    <row r="153" spans="1:14" ht="17.100000000000001" customHeight="1">
      <c r="A153" s="1092" t="s">
        <v>614</v>
      </c>
      <c r="B153" s="1053">
        <v>629</v>
      </c>
      <c r="C153" s="1054">
        <v>541</v>
      </c>
      <c r="D153" s="1054">
        <v>740</v>
      </c>
      <c r="E153" s="1054">
        <v>689</v>
      </c>
      <c r="F153" s="1054">
        <v>635</v>
      </c>
      <c r="G153" s="1054">
        <v>587</v>
      </c>
      <c r="H153" s="1054">
        <v>668</v>
      </c>
      <c r="I153" s="1054">
        <v>676</v>
      </c>
      <c r="J153" s="1054">
        <v>678</v>
      </c>
      <c r="K153" s="1054">
        <v>566</v>
      </c>
      <c r="L153" s="1054">
        <v>529</v>
      </c>
      <c r="M153" s="1054">
        <v>676</v>
      </c>
      <c r="N153" s="1057">
        <v>7614</v>
      </c>
    </row>
    <row r="154" spans="1:14" s="1050" customFormat="1" ht="17.100000000000001" customHeight="1">
      <c r="A154" s="1092" t="s">
        <v>613</v>
      </c>
      <c r="B154" s="1053">
        <v>1360</v>
      </c>
      <c r="C154" s="1054">
        <v>1118</v>
      </c>
      <c r="D154" s="1054">
        <v>1449</v>
      </c>
      <c r="E154" s="1054">
        <v>1325</v>
      </c>
      <c r="F154" s="1054">
        <v>1290</v>
      </c>
      <c r="G154" s="1054">
        <v>1262</v>
      </c>
      <c r="H154" s="1054">
        <v>1348</v>
      </c>
      <c r="I154" s="1054">
        <v>1357</v>
      </c>
      <c r="J154" s="1054">
        <v>1461</v>
      </c>
      <c r="K154" s="1054">
        <v>1263</v>
      </c>
      <c r="L154" s="1054">
        <v>1164</v>
      </c>
      <c r="M154" s="1054">
        <v>1440</v>
      </c>
      <c r="N154" s="1057">
        <v>15837</v>
      </c>
    </row>
    <row r="155" spans="1:14" ht="17.100000000000001" customHeight="1" thickBot="1">
      <c r="A155" s="1083" t="s">
        <v>617</v>
      </c>
      <c r="B155" s="1055">
        <v>542</v>
      </c>
      <c r="C155" s="1056">
        <v>411</v>
      </c>
      <c r="D155" s="1056">
        <v>560</v>
      </c>
      <c r="E155" s="1056">
        <v>497</v>
      </c>
      <c r="F155" s="1056">
        <v>488</v>
      </c>
      <c r="G155" s="1056">
        <v>481</v>
      </c>
      <c r="H155" s="1056">
        <v>526</v>
      </c>
      <c r="I155" s="1056">
        <v>573</v>
      </c>
      <c r="J155" s="1056">
        <v>605</v>
      </c>
      <c r="K155" s="1056">
        <v>525</v>
      </c>
      <c r="L155" s="1056">
        <v>495</v>
      </c>
      <c r="M155" s="1056">
        <v>638</v>
      </c>
      <c r="N155" s="1057">
        <v>6341</v>
      </c>
    </row>
    <row r="156" spans="1:14" ht="17.100000000000001" customHeight="1" thickTop="1" thickBot="1">
      <c r="A156" s="1084" t="s">
        <v>1572</v>
      </c>
      <c r="B156" s="1895">
        <f>SUM(B151:B155)</f>
        <v>3819</v>
      </c>
      <c r="C156" s="1895">
        <f>SUM(C151:C155)</f>
        <v>3126</v>
      </c>
      <c r="D156" s="1895">
        <f t="shared" ref="D156:M156" si="17">SUM(D151:D155)</f>
        <v>4096</v>
      </c>
      <c r="E156" s="1895">
        <f t="shared" si="17"/>
        <v>3772</v>
      </c>
      <c r="F156" s="1895">
        <f t="shared" si="17"/>
        <v>3420</v>
      </c>
      <c r="G156" s="1895">
        <f t="shared" si="17"/>
        <v>3377</v>
      </c>
      <c r="H156" s="1895">
        <f t="shared" si="17"/>
        <v>3882</v>
      </c>
      <c r="I156" s="1895">
        <f t="shared" si="17"/>
        <v>3847</v>
      </c>
      <c r="J156" s="1895">
        <f t="shared" si="17"/>
        <v>4074</v>
      </c>
      <c r="K156" s="1895">
        <f t="shared" si="17"/>
        <v>3522</v>
      </c>
      <c r="L156" s="1895">
        <f t="shared" si="17"/>
        <v>3314</v>
      </c>
      <c r="M156" s="1895">
        <f t="shared" si="17"/>
        <v>4131</v>
      </c>
      <c r="N156" s="1093">
        <f>SUM(N151:N155)</f>
        <v>44380</v>
      </c>
    </row>
    <row r="157" spans="1:14">
      <c r="K157" s="194"/>
      <c r="L157" s="1630"/>
      <c r="M157" s="1630"/>
      <c r="N157" s="991" t="s">
        <v>1854</v>
      </c>
    </row>
  </sheetData>
  <mergeCells count="156">
    <mergeCell ref="B5:B6"/>
    <mergeCell ref="C5:C6"/>
    <mergeCell ref="D5:D6"/>
    <mergeCell ref="E5:E6"/>
    <mergeCell ref="F5:F6"/>
    <mergeCell ref="G5:G6"/>
    <mergeCell ref="B18:B19"/>
    <mergeCell ref="C18:C19"/>
    <mergeCell ref="D18:D19"/>
    <mergeCell ref="M18:M19"/>
    <mergeCell ref="N5:N6"/>
    <mergeCell ref="H5:H6"/>
    <mergeCell ref="I5:I6"/>
    <mergeCell ref="J5:J6"/>
    <mergeCell ref="K5:K6"/>
    <mergeCell ref="L5:L6"/>
    <mergeCell ref="M5:M6"/>
    <mergeCell ref="E123:E124"/>
    <mergeCell ref="F123:F124"/>
    <mergeCell ref="E42:E43"/>
    <mergeCell ref="F42:F43"/>
    <mergeCell ref="G42:G43"/>
    <mergeCell ref="G67:G68"/>
    <mergeCell ref="G123:G124"/>
    <mergeCell ref="I42:I43"/>
    <mergeCell ref="J42:J43"/>
    <mergeCell ref="N18:N19"/>
    <mergeCell ref="B30:B31"/>
    <mergeCell ref="C30:C31"/>
    <mergeCell ref="D30:D31"/>
    <mergeCell ref="E30:E31"/>
    <mergeCell ref="F30:F31"/>
    <mergeCell ref="G30:G31"/>
    <mergeCell ref="H30:H31"/>
    <mergeCell ref="I30:I31"/>
    <mergeCell ref="J30:J31"/>
    <mergeCell ref="K30:K31"/>
    <mergeCell ref="L30:L31"/>
    <mergeCell ref="M30:M31"/>
    <mergeCell ref="N30:N31"/>
    <mergeCell ref="E18:E19"/>
    <mergeCell ref="F18:F19"/>
    <mergeCell ref="G18:G19"/>
    <mergeCell ref="H18:H19"/>
    <mergeCell ref="I18:I19"/>
    <mergeCell ref="J18:J19"/>
    <mergeCell ref="K18:K19"/>
    <mergeCell ref="L18:L19"/>
    <mergeCell ref="H67:H68"/>
    <mergeCell ref="I67:I68"/>
    <mergeCell ref="J67:J68"/>
    <mergeCell ref="K42:K43"/>
    <mergeCell ref="L42:L43"/>
    <mergeCell ref="M42:M43"/>
    <mergeCell ref="N42:N43"/>
    <mergeCell ref="B54:B55"/>
    <mergeCell ref="C54:C55"/>
    <mergeCell ref="D54:D55"/>
    <mergeCell ref="E54:E55"/>
    <mergeCell ref="F54:F55"/>
    <mergeCell ref="G54:G55"/>
    <mergeCell ref="H54:H55"/>
    <mergeCell ref="I54:I55"/>
    <mergeCell ref="J54:J55"/>
    <mergeCell ref="K54:K55"/>
    <mergeCell ref="L54:L55"/>
    <mergeCell ref="M54:M55"/>
    <mergeCell ref="N54:N55"/>
    <mergeCell ref="B42:B43"/>
    <mergeCell ref="C42:C43"/>
    <mergeCell ref="D42:D43"/>
    <mergeCell ref="H42:H43"/>
    <mergeCell ref="I97:I98"/>
    <mergeCell ref="J97:J98"/>
    <mergeCell ref="K67:K68"/>
    <mergeCell ref="L67:L68"/>
    <mergeCell ref="M67:M68"/>
    <mergeCell ref="N67:N68"/>
    <mergeCell ref="B79:B80"/>
    <mergeCell ref="C79:C80"/>
    <mergeCell ref="D79:D80"/>
    <mergeCell ref="E79:E80"/>
    <mergeCell ref="F79:F80"/>
    <mergeCell ref="G79:G80"/>
    <mergeCell ref="H79:H80"/>
    <mergeCell ref="I79:I80"/>
    <mergeCell ref="J79:J80"/>
    <mergeCell ref="K79:K80"/>
    <mergeCell ref="L79:L80"/>
    <mergeCell ref="M79:M80"/>
    <mergeCell ref="N79:N80"/>
    <mergeCell ref="B67:B68"/>
    <mergeCell ref="C67:C68"/>
    <mergeCell ref="D67:D68"/>
    <mergeCell ref="E67:E68"/>
    <mergeCell ref="F67:F68"/>
    <mergeCell ref="K97:K98"/>
    <mergeCell ref="L97:L98"/>
    <mergeCell ref="M97:M98"/>
    <mergeCell ref="N97:N98"/>
    <mergeCell ref="B109:B110"/>
    <mergeCell ref="C109:C110"/>
    <mergeCell ref="D109:D110"/>
    <mergeCell ref="E109:E110"/>
    <mergeCell ref="F109:F110"/>
    <mergeCell ref="G109:G110"/>
    <mergeCell ref="H109:H110"/>
    <mergeCell ref="I109:I110"/>
    <mergeCell ref="J109:J110"/>
    <mergeCell ref="K109:K110"/>
    <mergeCell ref="L109:L110"/>
    <mergeCell ref="M109:M110"/>
    <mergeCell ref="N109:N110"/>
    <mergeCell ref="B97:B98"/>
    <mergeCell ref="C97:C98"/>
    <mergeCell ref="D97:D98"/>
    <mergeCell ref="E97:E98"/>
    <mergeCell ref="F97:F98"/>
    <mergeCell ref="G97:G98"/>
    <mergeCell ref="H97:H98"/>
    <mergeCell ref="H123:H124"/>
    <mergeCell ref="I123:I124"/>
    <mergeCell ref="J123:J124"/>
    <mergeCell ref="K123:K124"/>
    <mergeCell ref="L123:L124"/>
    <mergeCell ref="M123:M124"/>
    <mergeCell ref="N123:N124"/>
    <mergeCell ref="B135:B136"/>
    <mergeCell ref="C135:C136"/>
    <mergeCell ref="D135:D136"/>
    <mergeCell ref="E135:E136"/>
    <mergeCell ref="F135:F136"/>
    <mergeCell ref="G135:G136"/>
    <mergeCell ref="H135:H136"/>
    <mergeCell ref="I135:I136"/>
    <mergeCell ref="J135:J136"/>
    <mergeCell ref="K135:K136"/>
    <mergeCell ref="L135:L136"/>
    <mergeCell ref="M135:M136"/>
    <mergeCell ref="N135:N136"/>
    <mergeCell ref="B123:B124"/>
    <mergeCell ref="C123:C124"/>
    <mergeCell ref="D123:D124"/>
    <mergeCell ref="K149:K150"/>
    <mergeCell ref="L149:L150"/>
    <mergeCell ref="M149:M150"/>
    <mergeCell ref="N149:N150"/>
    <mergeCell ref="B149:B150"/>
    <mergeCell ref="C149:C150"/>
    <mergeCell ref="D149:D150"/>
    <mergeCell ref="E149:E150"/>
    <mergeCell ref="F149:F150"/>
    <mergeCell ref="G149:G150"/>
    <mergeCell ref="H149:H150"/>
    <mergeCell ref="I149:I150"/>
    <mergeCell ref="J149:J150"/>
  </mergeCells>
  <phoneticPr fontId="8"/>
  <printOptions horizontalCentered="1"/>
  <pageMargins left="0.78740157480314965" right="0.78740157480314965" top="0.98425196850393704" bottom="0.98425196850393704" header="0.51181102362204722" footer="0.51181102362204722"/>
  <pageSetup paperSize="9" scale="77" fitToHeight="4" orientation="portrait" r:id="rId1"/>
  <headerFooter alignWithMargins="0"/>
  <rowBreaks count="2" manualBreakCount="2">
    <brk id="49" max="13" man="1"/>
    <brk id="98" max="1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1A19-A748-4499-AE7D-A8A82B132D4A}">
  <sheetPr>
    <pageSetUpPr fitToPage="1"/>
  </sheetPr>
  <dimension ref="A1:W51"/>
  <sheetViews>
    <sheetView view="pageBreakPreview" topLeftCell="A16" zoomScaleNormal="100" zoomScaleSheetLayoutView="100" workbookViewId="0">
      <selection activeCell="E3" sqref="E3:F3"/>
    </sheetView>
  </sheetViews>
  <sheetFormatPr defaultRowHeight="13.5"/>
  <cols>
    <col min="1" max="1" width="4.25" style="16" customWidth="1"/>
    <col min="2" max="2" width="15.375" style="16" customWidth="1"/>
    <col min="3" max="5" width="9.375" style="16" customWidth="1"/>
    <col min="6" max="6" width="7.5" style="16" customWidth="1"/>
    <col min="7" max="7" width="15.375" style="16" customWidth="1"/>
    <col min="8" max="10" width="9.375" style="16" customWidth="1"/>
    <col min="11" max="11" width="4.25" style="16" customWidth="1"/>
    <col min="12" max="12" width="7" style="1062" customWidth="1"/>
    <col min="13" max="13" width="8" style="1062" customWidth="1"/>
    <col min="14" max="16384" width="9" style="1062"/>
  </cols>
  <sheetData>
    <row r="1" spans="2:17" ht="17.45" customHeight="1"/>
    <row r="2" spans="2:17" ht="17.45" customHeight="1"/>
    <row r="3" spans="2:17" ht="17.45" customHeight="1"/>
    <row r="4" spans="2:17" ht="17.45" customHeight="1"/>
    <row r="5" spans="2:17" ht="17.45" customHeight="1"/>
    <row r="6" spans="2:17" ht="17.45" customHeight="1"/>
    <row r="7" spans="2:17" ht="17.45" customHeight="1"/>
    <row r="8" spans="2:17" ht="17.45" customHeight="1"/>
    <row r="9" spans="2:17" ht="17.45" customHeight="1"/>
    <row r="10" spans="2:17" ht="17.45" customHeight="1" thickBot="1">
      <c r="B10" s="16" t="s">
        <v>1855</v>
      </c>
      <c r="E10" s="972" t="s">
        <v>1856</v>
      </c>
      <c r="F10" s="972"/>
      <c r="G10" s="16" t="s">
        <v>1857</v>
      </c>
      <c r="J10" s="972" t="s">
        <v>1858</v>
      </c>
    </row>
    <row r="11" spans="2:17" ht="17.45" customHeight="1">
      <c r="B11" s="1899" t="s">
        <v>1859</v>
      </c>
      <c r="C11" s="2446" t="s">
        <v>1860</v>
      </c>
      <c r="D11" s="2448" t="s">
        <v>1861</v>
      </c>
      <c r="E11" s="2450" t="s">
        <v>1796</v>
      </c>
      <c r="G11" s="1899" t="s">
        <v>1859</v>
      </c>
      <c r="H11" s="2446" t="s">
        <v>1862</v>
      </c>
      <c r="I11" s="2448" t="s">
        <v>1863</v>
      </c>
      <c r="J11" s="2450" t="s">
        <v>1796</v>
      </c>
    </row>
    <row r="12" spans="2:17" ht="17.45" customHeight="1" thickBot="1">
      <c r="B12" s="1900" t="s">
        <v>1831</v>
      </c>
      <c r="C12" s="2447"/>
      <c r="D12" s="2449"/>
      <c r="E12" s="2451"/>
      <c r="G12" s="1900" t="s">
        <v>612</v>
      </c>
      <c r="H12" s="2447"/>
      <c r="I12" s="2449"/>
      <c r="J12" s="2451"/>
      <c r="K12" s="1901"/>
      <c r="L12" s="1064"/>
      <c r="M12" s="1064"/>
      <c r="N12" s="1064"/>
      <c r="O12" s="1064"/>
      <c r="P12" s="1064"/>
      <c r="Q12" s="1064"/>
    </row>
    <row r="13" spans="2:17" ht="17.45" customHeight="1">
      <c r="B13" s="1092" t="s">
        <v>1832</v>
      </c>
      <c r="C13" s="1065">
        <v>4</v>
      </c>
      <c r="D13" s="1066">
        <v>0</v>
      </c>
      <c r="E13" s="1067">
        <f t="shared" ref="E13:E21" si="0">SUM(C13:D13)</f>
        <v>4</v>
      </c>
      <c r="G13" s="1092" t="s">
        <v>515</v>
      </c>
      <c r="H13" s="1065">
        <v>4</v>
      </c>
      <c r="I13" s="1066">
        <v>0</v>
      </c>
      <c r="J13" s="1067">
        <f>SUM(H13:I13)</f>
        <v>4</v>
      </c>
    </row>
    <row r="14" spans="2:17" ht="17.45" customHeight="1">
      <c r="B14" s="1092" t="s">
        <v>1833</v>
      </c>
      <c r="C14" s="1068">
        <v>0</v>
      </c>
      <c r="D14" s="1069">
        <v>3</v>
      </c>
      <c r="E14" s="1070">
        <f t="shared" si="0"/>
        <v>3</v>
      </c>
      <c r="G14" s="1092" t="s">
        <v>1839</v>
      </c>
      <c r="H14" s="1068">
        <v>3</v>
      </c>
      <c r="I14" s="1069">
        <v>1</v>
      </c>
      <c r="J14" s="1070">
        <f>SUM(H14:I14)</f>
        <v>4</v>
      </c>
    </row>
    <row r="15" spans="2:17" ht="17.45" customHeight="1">
      <c r="B15" s="1092" t="s">
        <v>1834</v>
      </c>
      <c r="C15" s="1068">
        <v>3</v>
      </c>
      <c r="D15" s="1069">
        <v>0</v>
      </c>
      <c r="E15" s="1070">
        <f t="shared" si="0"/>
        <v>3</v>
      </c>
      <c r="G15" s="1092" t="s">
        <v>614</v>
      </c>
      <c r="H15" s="1068">
        <v>2</v>
      </c>
      <c r="I15" s="1069">
        <v>1</v>
      </c>
      <c r="J15" s="1070">
        <f>SUM(H15:I15)</f>
        <v>3</v>
      </c>
    </row>
    <row r="16" spans="2:17" ht="17.45" customHeight="1">
      <c r="B16" s="1092" t="s">
        <v>1835</v>
      </c>
      <c r="C16" s="1068">
        <v>0</v>
      </c>
      <c r="D16" s="1069">
        <v>2</v>
      </c>
      <c r="E16" s="1070">
        <f t="shared" si="0"/>
        <v>2</v>
      </c>
      <c r="G16" s="1092" t="s">
        <v>613</v>
      </c>
      <c r="H16" s="1068">
        <v>4</v>
      </c>
      <c r="I16" s="1069">
        <v>2</v>
      </c>
      <c r="J16" s="1070">
        <f>SUM(H16:I16)</f>
        <v>6</v>
      </c>
    </row>
    <row r="17" spans="1:19" ht="17.45" customHeight="1" thickBot="1">
      <c r="B17" s="1092" t="s">
        <v>1847</v>
      </c>
      <c r="C17" s="1068">
        <v>2</v>
      </c>
      <c r="D17" s="1069">
        <v>0</v>
      </c>
      <c r="E17" s="1070">
        <f t="shared" si="0"/>
        <v>2</v>
      </c>
      <c r="G17" s="1092" t="s">
        <v>617</v>
      </c>
      <c r="H17" s="1071">
        <v>1</v>
      </c>
      <c r="I17" s="1072">
        <v>2</v>
      </c>
      <c r="J17" s="1073">
        <f>SUM(H17:I17)</f>
        <v>3</v>
      </c>
    </row>
    <row r="18" spans="1:19" ht="17.45" customHeight="1" thickTop="1" thickBot="1">
      <c r="B18" s="1092" t="s">
        <v>1848</v>
      </c>
      <c r="C18" s="1068">
        <v>0</v>
      </c>
      <c r="D18" s="1069">
        <v>2</v>
      </c>
      <c r="E18" s="1070">
        <f t="shared" si="0"/>
        <v>2</v>
      </c>
      <c r="G18" s="1902" t="s">
        <v>1572</v>
      </c>
      <c r="H18" s="1903">
        <f>SUM(H13:H17)</f>
        <v>14</v>
      </c>
      <c r="I18" s="1904">
        <f>SUM(I13:I17)</f>
        <v>6</v>
      </c>
      <c r="J18" s="1905">
        <f>SUM(J13:J17)</f>
        <v>20</v>
      </c>
    </row>
    <row r="19" spans="1:19" ht="17.45" customHeight="1">
      <c r="B19" s="1092" t="s">
        <v>1836</v>
      </c>
      <c r="C19" s="1068">
        <v>4</v>
      </c>
      <c r="D19" s="1069">
        <v>0</v>
      </c>
      <c r="E19" s="1070">
        <f t="shared" si="0"/>
        <v>4</v>
      </c>
      <c r="G19" s="194" t="s">
        <v>1864</v>
      </c>
      <c r="H19" s="1906"/>
      <c r="I19" s="1906"/>
      <c r="J19" s="1906"/>
      <c r="K19" s="1906"/>
      <c r="L19" s="1074"/>
      <c r="M19" s="1074"/>
    </row>
    <row r="20" spans="1:19" ht="17.45" customHeight="1">
      <c r="B20" s="1092" t="s">
        <v>1841</v>
      </c>
      <c r="C20" s="1068">
        <v>3</v>
      </c>
      <c r="D20" s="1069">
        <v>0</v>
      </c>
      <c r="E20" s="1070">
        <f t="shared" si="0"/>
        <v>3</v>
      </c>
      <c r="G20" s="194" t="s">
        <v>1865</v>
      </c>
      <c r="H20" s="1906"/>
      <c r="I20" s="1906"/>
      <c r="J20" s="1906"/>
      <c r="K20" s="1906"/>
      <c r="L20" s="1074"/>
      <c r="M20" s="1074"/>
    </row>
    <row r="21" spans="1:19" ht="17.45" customHeight="1" thickBot="1">
      <c r="B21" s="1083" t="s">
        <v>1837</v>
      </c>
      <c r="C21" s="1075">
        <v>0</v>
      </c>
      <c r="D21" s="1076">
        <v>2</v>
      </c>
      <c r="E21" s="1073">
        <f t="shared" si="0"/>
        <v>2</v>
      </c>
    </row>
    <row r="22" spans="1:19" ht="17.45" customHeight="1" thickTop="1" thickBot="1">
      <c r="B22" s="1907" t="s">
        <v>1572</v>
      </c>
      <c r="C22" s="1903">
        <f>SUM(C13:C21)</f>
        <v>16</v>
      </c>
      <c r="D22" s="1904">
        <f>SUM(D13:D21)</f>
        <v>9</v>
      </c>
      <c r="E22" s="1905">
        <f>SUM(E13:E21)</f>
        <v>25</v>
      </c>
    </row>
    <row r="23" spans="1:19" s="1078" customFormat="1" ht="17.45" customHeight="1">
      <c r="A23" s="1630"/>
      <c r="B23" s="2442" t="s">
        <v>1866</v>
      </c>
      <c r="C23" s="2442"/>
      <c r="D23" s="2442"/>
      <c r="E23" s="2442"/>
      <c r="F23" s="1906"/>
      <c r="G23" s="1630"/>
      <c r="H23" s="1630"/>
      <c r="I23" s="1630"/>
      <c r="J23" s="1630"/>
      <c r="K23" s="1630"/>
      <c r="L23" s="1077"/>
      <c r="M23" s="1077"/>
    </row>
    <row r="24" spans="1:19" s="1078" customFormat="1" ht="17.45" customHeight="1">
      <c r="A24" s="1630"/>
      <c r="B24" s="2443" t="s">
        <v>1867</v>
      </c>
      <c r="C24" s="2443"/>
      <c r="D24" s="2443"/>
      <c r="E24" s="2443"/>
      <c r="F24" s="1906"/>
      <c r="G24" s="1630"/>
      <c r="H24" s="1630"/>
      <c r="I24" s="1630"/>
      <c r="J24" s="1630"/>
      <c r="K24" s="1630"/>
      <c r="L24" s="1077"/>
      <c r="M24" s="1077"/>
      <c r="N24" s="2444"/>
      <c r="O24" s="2444"/>
      <c r="P24" s="2444"/>
      <c r="Q24" s="2444"/>
      <c r="R24" s="2444"/>
    </row>
    <row r="25" spans="1:19" s="1078" customFormat="1" ht="17.45" customHeight="1">
      <c r="A25" s="1630"/>
      <c r="B25" s="194" t="s">
        <v>1868</v>
      </c>
      <c r="C25" s="1906"/>
      <c r="D25" s="1906"/>
      <c r="E25" s="1906"/>
      <c r="F25" s="1906"/>
      <c r="G25" s="1630"/>
      <c r="H25" s="1630"/>
      <c r="I25" s="1630"/>
      <c r="J25" s="1630"/>
      <c r="K25" s="1630"/>
      <c r="L25" s="1077"/>
      <c r="M25" s="1077"/>
    </row>
    <row r="26" spans="1:19" s="1078" customFormat="1" ht="17.45" customHeight="1">
      <c r="A26" s="1630"/>
      <c r="B26" s="2445" t="s">
        <v>1869</v>
      </c>
      <c r="C26" s="2445"/>
      <c r="D26" s="2445"/>
      <c r="E26" s="2445"/>
      <c r="F26" s="1909"/>
      <c r="G26" s="1909"/>
      <c r="H26" s="1909"/>
      <c r="I26" s="1909"/>
      <c r="J26" s="1909"/>
      <c r="K26" s="1909"/>
      <c r="L26" s="1079"/>
      <c r="M26" s="1079"/>
    </row>
    <row r="27" spans="1:19" s="1078" customFormat="1" ht="17.45" customHeight="1">
      <c r="A27" s="1630"/>
      <c r="B27" s="2445"/>
      <c r="C27" s="2445"/>
      <c r="D27" s="2445"/>
      <c r="E27" s="2445"/>
      <c r="F27" s="1909"/>
      <c r="G27" s="1909"/>
      <c r="H27" s="1909"/>
      <c r="I27" s="1909"/>
      <c r="J27" s="1909"/>
      <c r="K27" s="1909"/>
      <c r="L27" s="1079"/>
      <c r="M27" s="1079"/>
    </row>
    <row r="28" spans="1:19" ht="17.45" customHeight="1">
      <c r="B28" s="2445"/>
      <c r="C28" s="2445"/>
      <c r="D28" s="2445"/>
      <c r="E28" s="2445"/>
      <c r="J28" s="60"/>
      <c r="M28" s="1063"/>
    </row>
    <row r="29" spans="1:19" ht="17.45" customHeight="1">
      <c r="B29" s="2445"/>
      <c r="C29" s="2445"/>
      <c r="D29" s="2445"/>
      <c r="E29" s="2445"/>
    </row>
    <row r="30" spans="1:19" ht="17.45" customHeight="1">
      <c r="B30" s="1910"/>
      <c r="C30" s="1910"/>
      <c r="D30" s="1910"/>
      <c r="E30" s="1910"/>
      <c r="J30" s="972" t="s">
        <v>1854</v>
      </c>
    </row>
    <row r="31" spans="1:19" ht="17.45" customHeight="1">
      <c r="B31" s="1909"/>
      <c r="C31" s="1909"/>
      <c r="D31" s="1909"/>
      <c r="E31" s="1909"/>
      <c r="M31" s="1063"/>
    </row>
    <row r="32" spans="1:19" ht="17.45" customHeight="1" thickBot="1">
      <c r="B32" s="1909"/>
      <c r="C32" s="1909"/>
      <c r="D32" s="1909"/>
      <c r="E32" s="1909"/>
      <c r="M32" s="1080" t="s">
        <v>1817</v>
      </c>
      <c r="N32" s="1081" t="s">
        <v>1870</v>
      </c>
      <c r="O32" s="1081" t="s">
        <v>1871</v>
      </c>
      <c r="P32" s="1081" t="s">
        <v>1872</v>
      </c>
      <c r="Q32" s="1081" t="s">
        <v>1873</v>
      </c>
      <c r="R32" s="1081" t="s">
        <v>1874</v>
      </c>
      <c r="S32" s="1081" t="s">
        <v>1875</v>
      </c>
    </row>
    <row r="33" spans="1:23" ht="17.45" customHeight="1">
      <c r="K33" s="1901"/>
      <c r="L33" s="1064"/>
      <c r="M33" s="1082" t="s">
        <v>1832</v>
      </c>
      <c r="N33" s="1052">
        <v>371592</v>
      </c>
      <c r="O33" s="1052">
        <v>381174</v>
      </c>
      <c r="P33" s="1052">
        <v>388033</v>
      </c>
      <c r="Q33" s="1052">
        <v>394114</v>
      </c>
      <c r="R33" s="1052">
        <v>378555</v>
      </c>
      <c r="S33" s="1057">
        <v>227140</v>
      </c>
      <c r="T33" s="1064"/>
      <c r="U33" s="1064"/>
      <c r="V33" s="1064"/>
      <c r="W33" s="1064"/>
    </row>
    <row r="34" spans="1:23" ht="17.45" customHeight="1">
      <c r="M34" s="1082" t="s">
        <v>1833</v>
      </c>
      <c r="N34" s="1052">
        <v>84765</v>
      </c>
      <c r="O34" s="1052">
        <v>91068</v>
      </c>
      <c r="P34" s="1052">
        <v>95741</v>
      </c>
      <c r="Q34" s="1052">
        <v>90404</v>
      </c>
      <c r="R34" s="1052">
        <v>73448</v>
      </c>
      <c r="S34" s="1057">
        <v>45104</v>
      </c>
    </row>
    <row r="35" spans="1:23" ht="17.45" customHeight="1">
      <c r="M35" s="1082" t="s">
        <v>1834</v>
      </c>
      <c r="N35" s="1052">
        <v>81723</v>
      </c>
      <c r="O35" s="1052">
        <v>82579</v>
      </c>
      <c r="P35" s="1052">
        <v>87514</v>
      </c>
      <c r="Q35" s="1052">
        <v>93673</v>
      </c>
      <c r="R35" s="1052">
        <v>74258</v>
      </c>
      <c r="S35" s="1057">
        <v>52895</v>
      </c>
    </row>
    <row r="36" spans="1:23" ht="17.45" customHeight="1">
      <c r="M36" s="1082" t="s">
        <v>1835</v>
      </c>
      <c r="N36" s="1052">
        <v>105193</v>
      </c>
      <c r="O36" s="1052">
        <v>116032</v>
      </c>
      <c r="P36" s="1052">
        <v>111864</v>
      </c>
      <c r="Q36" s="1052">
        <v>117943</v>
      </c>
      <c r="R36" s="1052">
        <v>59701</v>
      </c>
      <c r="S36" s="1057">
        <v>40126</v>
      </c>
    </row>
    <row r="37" spans="1:23" ht="17.45" customHeight="1">
      <c r="M37" s="1082" t="s">
        <v>1847</v>
      </c>
      <c r="N37" s="1052"/>
      <c r="O37" s="1052"/>
      <c r="P37" s="1052"/>
      <c r="Q37" s="1052"/>
      <c r="R37" s="1052">
        <v>55401</v>
      </c>
      <c r="S37" s="1057">
        <v>39050</v>
      </c>
    </row>
    <row r="38" spans="1:23" ht="17.45" customHeight="1">
      <c r="M38" s="1082" t="s">
        <v>1848</v>
      </c>
      <c r="N38" s="1052"/>
      <c r="O38" s="1052"/>
      <c r="P38" s="1052"/>
      <c r="Q38" s="1052"/>
      <c r="R38" s="1052">
        <v>9018</v>
      </c>
      <c r="S38" s="1057">
        <v>6715</v>
      </c>
    </row>
    <row r="39" spans="1:23" ht="17.45" customHeight="1">
      <c r="M39" s="1082" t="s">
        <v>1836</v>
      </c>
      <c r="N39" s="1052">
        <v>211647</v>
      </c>
      <c r="O39" s="1052">
        <v>222548</v>
      </c>
      <c r="P39" s="1052">
        <v>225133</v>
      </c>
      <c r="Q39" s="1052">
        <v>234596</v>
      </c>
      <c r="R39" s="1052">
        <v>234406</v>
      </c>
      <c r="S39" s="1057">
        <v>159033</v>
      </c>
    </row>
    <row r="40" spans="1:23" s="1078" customFormat="1" ht="17.45" customHeight="1">
      <c r="A40" s="1630"/>
      <c r="B40" s="1630"/>
      <c r="C40" s="1630"/>
      <c r="D40" s="1630"/>
      <c r="E40" s="1630"/>
      <c r="F40" s="1630"/>
      <c r="G40" s="1630"/>
      <c r="H40" s="1630"/>
      <c r="I40" s="1630"/>
      <c r="J40" s="1630"/>
      <c r="K40" s="1630"/>
      <c r="L40" s="1077"/>
      <c r="M40" s="16" t="s">
        <v>1876</v>
      </c>
      <c r="N40" s="16"/>
      <c r="O40" s="1052">
        <v>66891</v>
      </c>
      <c r="P40" s="1052">
        <v>80507</v>
      </c>
      <c r="Q40" s="1052">
        <v>73891</v>
      </c>
      <c r="R40" s="1052">
        <v>73243</v>
      </c>
      <c r="S40" s="1057">
        <v>52846</v>
      </c>
    </row>
    <row r="41" spans="1:23" s="1078" customFormat="1" ht="17.45" customHeight="1" thickBot="1">
      <c r="A41" s="1630"/>
      <c r="B41" s="1630"/>
      <c r="C41" s="1630"/>
      <c r="D41" s="1630"/>
      <c r="E41" s="1630"/>
      <c r="F41" s="1630"/>
      <c r="G41" s="1630"/>
      <c r="H41" s="1630"/>
      <c r="I41" s="1630"/>
      <c r="J41" s="1630"/>
      <c r="K41" s="1630"/>
      <c r="L41" s="1077"/>
      <c r="M41" s="1083" t="s">
        <v>1837</v>
      </c>
      <c r="N41" s="1052">
        <v>98917</v>
      </c>
      <c r="O41" s="1060">
        <v>44370</v>
      </c>
      <c r="P41" s="1060">
        <v>48755</v>
      </c>
      <c r="Q41" s="1060">
        <v>48367</v>
      </c>
      <c r="R41" s="1052">
        <v>36172</v>
      </c>
      <c r="S41" s="1057">
        <v>23127</v>
      </c>
    </row>
    <row r="42" spans="1:23" ht="17.45" customHeight="1" thickTop="1" thickBot="1">
      <c r="J42" s="60"/>
      <c r="M42" s="1084" t="s">
        <v>1572</v>
      </c>
      <c r="N42" s="1085">
        <v>953837</v>
      </c>
      <c r="O42" s="1086">
        <v>1004662</v>
      </c>
      <c r="P42" s="1086">
        <v>1037547</v>
      </c>
      <c r="Q42" s="1086">
        <v>1052988</v>
      </c>
      <c r="R42" s="1087">
        <v>994202</v>
      </c>
      <c r="S42" s="1088">
        <v>646036</v>
      </c>
    </row>
    <row r="43" spans="1:23" ht="17.45" customHeight="1">
      <c r="M43" s="194"/>
      <c r="N43" s="1089"/>
      <c r="O43" s="1090"/>
      <c r="P43" s="16"/>
      <c r="Q43" s="972"/>
      <c r="R43" s="16"/>
      <c r="S43" s="16"/>
    </row>
    <row r="44" spans="1:23" ht="14.25" thickBot="1">
      <c r="M44" s="1091" t="s">
        <v>1838</v>
      </c>
      <c r="N44" s="1081" t="s">
        <v>1870</v>
      </c>
      <c r="O44" s="1081" t="s">
        <v>1871</v>
      </c>
      <c r="P44" s="1081" t="s">
        <v>1872</v>
      </c>
      <c r="Q44" s="1081" t="s">
        <v>1873</v>
      </c>
      <c r="R44" s="1081" t="s">
        <v>1874</v>
      </c>
      <c r="S44" s="1081" t="s">
        <v>1875</v>
      </c>
    </row>
    <row r="45" spans="1:23">
      <c r="M45" s="1092" t="s">
        <v>515</v>
      </c>
      <c r="N45" s="1057">
        <v>9074</v>
      </c>
      <c r="O45" s="1057">
        <v>9051</v>
      </c>
      <c r="P45" s="1057">
        <v>9680</v>
      </c>
      <c r="Q45" s="1057">
        <v>9837</v>
      </c>
      <c r="R45" s="1057">
        <v>8574</v>
      </c>
      <c r="S45" s="1057">
        <v>6633</v>
      </c>
    </row>
    <row r="46" spans="1:23">
      <c r="M46" s="1092" t="s">
        <v>1839</v>
      </c>
      <c r="N46" s="1057">
        <v>9600</v>
      </c>
      <c r="O46" s="1057">
        <v>10340</v>
      </c>
      <c r="P46" s="1057">
        <v>10863</v>
      </c>
      <c r="Q46" s="1057">
        <v>10655</v>
      </c>
      <c r="R46" s="1057">
        <v>11108</v>
      </c>
      <c r="S46" s="1057">
        <v>7911</v>
      </c>
    </row>
    <row r="47" spans="1:23">
      <c r="M47" s="1092" t="s">
        <v>614</v>
      </c>
      <c r="N47" s="1057">
        <v>7914</v>
      </c>
      <c r="O47" s="1057">
        <v>8425</v>
      </c>
      <c r="P47" s="1057">
        <v>8183</v>
      </c>
      <c r="Q47" s="1057">
        <v>8857</v>
      </c>
      <c r="R47" s="1057">
        <v>8569</v>
      </c>
      <c r="S47" s="1057">
        <v>6999</v>
      </c>
    </row>
    <row r="48" spans="1:23">
      <c r="M48" s="1092" t="s">
        <v>613</v>
      </c>
      <c r="N48" s="1057">
        <v>14229</v>
      </c>
      <c r="O48" s="1057">
        <v>15083</v>
      </c>
      <c r="P48" s="1057">
        <v>18204</v>
      </c>
      <c r="Q48" s="1057">
        <v>18353</v>
      </c>
      <c r="R48" s="1057">
        <v>18265</v>
      </c>
      <c r="S48" s="1057">
        <v>13900</v>
      </c>
    </row>
    <row r="49" spans="13:19" ht="14.25" thickBot="1">
      <c r="M49" s="1083" t="s">
        <v>617</v>
      </c>
      <c r="N49" s="1057">
        <v>7727</v>
      </c>
      <c r="O49" s="1057">
        <v>7912</v>
      </c>
      <c r="P49" s="1057">
        <v>7706</v>
      </c>
      <c r="Q49" s="1057">
        <v>8156</v>
      </c>
      <c r="R49" s="1057">
        <v>7371</v>
      </c>
      <c r="S49" s="1057">
        <v>5628</v>
      </c>
    </row>
    <row r="50" spans="13:19" ht="15" thickTop="1" thickBot="1">
      <c r="M50" s="1084" t="s">
        <v>1572</v>
      </c>
      <c r="N50" s="1085">
        <v>48544</v>
      </c>
      <c r="O50" s="1085">
        <v>50811</v>
      </c>
      <c r="P50" s="1085">
        <v>54636</v>
      </c>
      <c r="Q50" s="1085">
        <v>55858</v>
      </c>
      <c r="R50" s="1085">
        <v>53887</v>
      </c>
      <c r="S50" s="1093">
        <v>41071</v>
      </c>
    </row>
    <row r="51" spans="13:19">
      <c r="M51" s="16"/>
      <c r="N51" s="16"/>
      <c r="O51" s="16"/>
      <c r="P51" s="16"/>
      <c r="Q51" s="16"/>
      <c r="R51" s="16"/>
      <c r="S51" s="991" t="s">
        <v>1854</v>
      </c>
    </row>
  </sheetData>
  <mergeCells count="10">
    <mergeCell ref="B23:E23"/>
    <mergeCell ref="B24:E24"/>
    <mergeCell ref="N24:R24"/>
    <mergeCell ref="B26:E29"/>
    <mergeCell ref="C11:C12"/>
    <mergeCell ref="D11:D12"/>
    <mergeCell ref="E11:E12"/>
    <mergeCell ref="H11:H12"/>
    <mergeCell ref="I11:I12"/>
    <mergeCell ref="J11:J12"/>
  </mergeCells>
  <phoneticPr fontId="8"/>
  <printOptions horizontalCentered="1"/>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4A109-9B12-4ED9-A506-14D3736EACD7}">
  <sheetPr>
    <pageSetUpPr fitToPage="1"/>
  </sheetPr>
  <dimension ref="A1:O26"/>
  <sheetViews>
    <sheetView view="pageBreakPreview" zoomScale="66" zoomScaleNormal="100" zoomScaleSheetLayoutView="66" workbookViewId="0">
      <pane ySplit="4" topLeftCell="A23" activePane="bottomLeft" state="frozen"/>
      <selection pane="bottomLeft" activeCell="L19" sqref="L19"/>
    </sheetView>
  </sheetViews>
  <sheetFormatPr defaultColWidth="9" defaultRowHeight="18.75" customHeight="1"/>
  <cols>
    <col min="1" max="1" width="18.25" style="1912" customWidth="1"/>
    <col min="2" max="6" width="8.625" style="1912" customWidth="1"/>
    <col min="7" max="14" width="9" style="1912"/>
    <col min="15" max="15" width="9" style="1911"/>
    <col min="16" max="16384" width="9" style="1912"/>
  </cols>
  <sheetData>
    <row r="1" spans="1:15" ht="32.1" customHeight="1">
      <c r="A1" s="2460" t="s">
        <v>1877</v>
      </c>
      <c r="B1" s="2460"/>
      <c r="C1" s="2460"/>
      <c r="D1" s="2460"/>
      <c r="E1" s="2460"/>
      <c r="F1" s="2460"/>
      <c r="G1" s="2460"/>
      <c r="H1" s="2460"/>
      <c r="I1" s="2460"/>
      <c r="J1" s="2460"/>
      <c r="K1" s="2460"/>
      <c r="L1" s="2460"/>
      <c r="M1" s="2460"/>
      <c r="N1" s="2460"/>
    </row>
    <row r="2" spans="1:15" ht="23.1" customHeight="1">
      <c r="A2" s="2456" t="s">
        <v>1878</v>
      </c>
      <c r="B2" s="2456"/>
      <c r="C2" s="2456"/>
      <c r="D2" s="2456"/>
      <c r="E2" s="2456"/>
      <c r="F2" s="2456"/>
      <c r="G2" s="2456"/>
      <c r="H2" s="2456"/>
      <c r="I2" s="2456"/>
      <c r="J2" s="2456"/>
      <c r="K2" s="2456"/>
      <c r="L2" s="2456"/>
      <c r="M2" s="2456"/>
      <c r="N2" s="2456"/>
      <c r="O2" s="2456"/>
    </row>
    <row r="3" spans="1:15" ht="47.25" customHeight="1">
      <c r="A3" s="1913" t="s">
        <v>3</v>
      </c>
      <c r="B3" s="2461" t="s">
        <v>1415</v>
      </c>
      <c r="C3" s="2454" t="s">
        <v>1416</v>
      </c>
      <c r="D3" s="2454" t="s">
        <v>1417</v>
      </c>
      <c r="E3" s="2454" t="s">
        <v>1639</v>
      </c>
      <c r="F3" s="2454" t="s">
        <v>1640</v>
      </c>
      <c r="G3" s="2454" t="s">
        <v>1641</v>
      </c>
      <c r="H3" s="2463" t="s">
        <v>1642</v>
      </c>
      <c r="I3" s="2463" t="s">
        <v>1670</v>
      </c>
      <c r="J3" s="2463" t="s">
        <v>1671</v>
      </c>
      <c r="K3" s="2463" t="s">
        <v>1672</v>
      </c>
      <c r="L3" s="2463" t="s">
        <v>1673</v>
      </c>
      <c r="M3" s="2452" t="s">
        <v>1874</v>
      </c>
      <c r="N3" s="2454" t="s">
        <v>1879</v>
      </c>
      <c r="O3" s="2457" t="s">
        <v>2606</v>
      </c>
    </row>
    <row r="4" spans="1:15" ht="47.25" customHeight="1">
      <c r="A4" s="1914" t="s">
        <v>1880</v>
      </c>
      <c r="B4" s="2462"/>
      <c r="C4" s="2455"/>
      <c r="D4" s="2455"/>
      <c r="E4" s="2455"/>
      <c r="F4" s="2455"/>
      <c r="G4" s="2455"/>
      <c r="H4" s="2464"/>
      <c r="I4" s="2464"/>
      <c r="J4" s="2464"/>
      <c r="K4" s="2464"/>
      <c r="L4" s="2464"/>
      <c r="M4" s="2453"/>
      <c r="N4" s="2455"/>
      <c r="O4" s="2458"/>
    </row>
    <row r="5" spans="1:15" ht="39.950000000000003" customHeight="1">
      <c r="A5" s="1915" t="s">
        <v>1881</v>
      </c>
      <c r="B5" s="1094">
        <v>53800</v>
      </c>
      <c r="C5" s="1095">
        <v>55300</v>
      </c>
      <c r="D5" s="1095">
        <v>56800</v>
      </c>
      <c r="E5" s="1095">
        <v>57600</v>
      </c>
      <c r="F5" s="1095">
        <v>59200</v>
      </c>
      <c r="G5" s="1095">
        <v>62100</v>
      </c>
      <c r="H5" s="1095">
        <v>61700</v>
      </c>
      <c r="I5" s="1095">
        <v>62400</v>
      </c>
      <c r="J5" s="1095">
        <v>63900</v>
      </c>
      <c r="K5" s="1095">
        <v>66100</v>
      </c>
      <c r="L5" s="1095">
        <v>68300</v>
      </c>
      <c r="M5" s="1096">
        <v>69000</v>
      </c>
      <c r="N5" s="1094">
        <v>43300</v>
      </c>
      <c r="O5" s="1916">
        <v>44900</v>
      </c>
    </row>
    <row r="6" spans="1:15" ht="39.950000000000003" customHeight="1">
      <c r="A6" s="1917" t="s">
        <v>1882</v>
      </c>
      <c r="B6" s="1097">
        <v>12800</v>
      </c>
      <c r="C6" s="1098">
        <v>13700</v>
      </c>
      <c r="D6" s="1098">
        <v>14400</v>
      </c>
      <c r="E6" s="1098">
        <v>14800</v>
      </c>
      <c r="F6" s="1098">
        <v>15700</v>
      </c>
      <c r="G6" s="1098">
        <v>16800</v>
      </c>
      <c r="H6" s="1098">
        <v>17200</v>
      </c>
      <c r="I6" s="1098">
        <v>18500</v>
      </c>
      <c r="J6" s="1098">
        <v>19400</v>
      </c>
      <c r="K6" s="1098">
        <v>20300</v>
      </c>
      <c r="L6" s="1098">
        <v>21500</v>
      </c>
      <c r="M6" s="1099">
        <v>22600</v>
      </c>
      <c r="N6" s="1097">
        <v>15900</v>
      </c>
      <c r="O6" s="1918">
        <v>17100</v>
      </c>
    </row>
    <row r="7" spans="1:15" ht="39.950000000000003" customHeight="1">
      <c r="A7" s="1917" t="s">
        <v>1883</v>
      </c>
      <c r="B7" s="1097">
        <v>7900</v>
      </c>
      <c r="C7" s="1098">
        <v>8100</v>
      </c>
      <c r="D7" s="1098">
        <v>8400</v>
      </c>
      <c r="E7" s="1098">
        <v>8400</v>
      </c>
      <c r="F7" s="1098">
        <v>9100</v>
      </c>
      <c r="G7" s="1098">
        <v>9400</v>
      </c>
      <c r="H7" s="1098">
        <v>9500</v>
      </c>
      <c r="I7" s="1098">
        <v>10300</v>
      </c>
      <c r="J7" s="1098">
        <v>10500</v>
      </c>
      <c r="K7" s="1098">
        <v>10800</v>
      </c>
      <c r="L7" s="1098">
        <v>11200</v>
      </c>
      <c r="M7" s="1099">
        <v>11600</v>
      </c>
      <c r="N7" s="1097">
        <v>6700</v>
      </c>
      <c r="O7" s="1918">
        <v>7400</v>
      </c>
    </row>
    <row r="8" spans="1:15" ht="39.950000000000003" customHeight="1">
      <c r="A8" s="1917" t="s">
        <v>1884</v>
      </c>
      <c r="B8" s="1097">
        <v>3700</v>
      </c>
      <c r="C8" s="1098">
        <v>3800</v>
      </c>
      <c r="D8" s="1098">
        <v>4000</v>
      </c>
      <c r="E8" s="1098">
        <v>4100</v>
      </c>
      <c r="F8" s="1098">
        <v>4400</v>
      </c>
      <c r="G8" s="1098">
        <v>4600</v>
      </c>
      <c r="H8" s="1098">
        <v>4700</v>
      </c>
      <c r="I8" s="1098">
        <v>4900</v>
      </c>
      <c r="J8" s="1098">
        <v>5000</v>
      </c>
      <c r="K8" s="1098">
        <v>5200</v>
      </c>
      <c r="L8" s="1098">
        <v>5700</v>
      </c>
      <c r="M8" s="1099">
        <v>5900</v>
      </c>
      <c r="N8" s="1097">
        <v>4600</v>
      </c>
      <c r="O8" s="1918">
        <v>5100</v>
      </c>
    </row>
    <row r="9" spans="1:15" ht="39.950000000000003" customHeight="1">
      <c r="A9" s="1917" t="s">
        <v>1885</v>
      </c>
      <c r="B9" s="1097">
        <v>33500</v>
      </c>
      <c r="C9" s="1098">
        <v>35100</v>
      </c>
      <c r="D9" s="1098">
        <v>36800</v>
      </c>
      <c r="E9" s="1098">
        <v>37300</v>
      </c>
      <c r="F9" s="1098">
        <v>39700</v>
      </c>
      <c r="G9" s="1098">
        <v>41800</v>
      </c>
      <c r="H9" s="1098">
        <v>41900</v>
      </c>
      <c r="I9" s="1098">
        <v>44600</v>
      </c>
      <c r="J9" s="1098">
        <v>46600</v>
      </c>
      <c r="K9" s="1098">
        <v>48700</v>
      </c>
      <c r="L9" s="1098">
        <v>50600</v>
      </c>
      <c r="M9" s="1099">
        <v>51500</v>
      </c>
      <c r="N9" s="1097">
        <v>36700</v>
      </c>
      <c r="O9" s="1919">
        <v>40800</v>
      </c>
    </row>
    <row r="10" spans="1:15" ht="39.950000000000003" customHeight="1">
      <c r="A10" s="1917" t="s">
        <v>1886</v>
      </c>
      <c r="B10" s="1097">
        <v>5200</v>
      </c>
      <c r="C10" s="1098">
        <v>5600</v>
      </c>
      <c r="D10" s="1098">
        <v>5800</v>
      </c>
      <c r="E10" s="1098">
        <v>5800</v>
      </c>
      <c r="F10" s="1098">
        <v>6000</v>
      </c>
      <c r="G10" s="1098">
        <v>6100</v>
      </c>
      <c r="H10" s="1098">
        <v>6000</v>
      </c>
      <c r="I10" s="1098">
        <v>6200</v>
      </c>
      <c r="J10" s="1098">
        <v>6400</v>
      </c>
      <c r="K10" s="1098">
        <v>6700</v>
      </c>
      <c r="L10" s="1098">
        <v>6700</v>
      </c>
      <c r="M10" s="1099">
        <v>6700</v>
      </c>
      <c r="N10" s="1097">
        <v>5300</v>
      </c>
      <c r="O10" s="1918">
        <v>5700</v>
      </c>
    </row>
    <row r="11" spans="1:15" ht="39.950000000000003" customHeight="1">
      <c r="A11" s="1917" t="s">
        <v>1887</v>
      </c>
      <c r="B11" s="1097">
        <v>8800</v>
      </c>
      <c r="C11" s="1098">
        <v>9400</v>
      </c>
      <c r="D11" s="1098">
        <v>10100</v>
      </c>
      <c r="E11" s="1098">
        <v>10600</v>
      </c>
      <c r="F11" s="1098">
        <v>11500</v>
      </c>
      <c r="G11" s="1098">
        <v>12400</v>
      </c>
      <c r="H11" s="1098">
        <v>12600</v>
      </c>
      <c r="I11" s="1098">
        <v>13400</v>
      </c>
      <c r="J11" s="1098">
        <v>13900</v>
      </c>
      <c r="K11" s="1098">
        <v>14500</v>
      </c>
      <c r="L11" s="1098">
        <v>14900</v>
      </c>
      <c r="M11" s="1099">
        <v>15200</v>
      </c>
      <c r="N11" s="1097">
        <v>12000</v>
      </c>
      <c r="O11" s="1919">
        <v>13300</v>
      </c>
    </row>
    <row r="12" spans="1:15" ht="39.950000000000003" customHeight="1">
      <c r="A12" s="1917" t="s">
        <v>1888</v>
      </c>
      <c r="B12" s="1097">
        <v>12600</v>
      </c>
      <c r="C12" s="1098">
        <v>13400</v>
      </c>
      <c r="D12" s="1098">
        <v>14100</v>
      </c>
      <c r="E12" s="1098">
        <v>14900</v>
      </c>
      <c r="F12" s="1098">
        <v>16200</v>
      </c>
      <c r="G12" s="1098">
        <v>17600</v>
      </c>
      <c r="H12" s="1098">
        <v>18000</v>
      </c>
      <c r="I12" s="1098">
        <v>19200</v>
      </c>
      <c r="J12" s="1098">
        <v>20600</v>
      </c>
      <c r="K12" s="1098">
        <v>22400</v>
      </c>
      <c r="L12" s="1098">
        <v>24000</v>
      </c>
      <c r="M12" s="1099">
        <v>24800</v>
      </c>
      <c r="N12" s="1097">
        <v>19000</v>
      </c>
      <c r="O12" s="1918">
        <v>20500</v>
      </c>
    </row>
    <row r="13" spans="1:15" ht="39.950000000000003" customHeight="1">
      <c r="A13" s="1917" t="s">
        <v>1889</v>
      </c>
      <c r="B13" s="1097">
        <v>7000</v>
      </c>
      <c r="C13" s="1098">
        <v>7400</v>
      </c>
      <c r="D13" s="1098">
        <v>8100</v>
      </c>
      <c r="E13" s="1098">
        <v>8700</v>
      </c>
      <c r="F13" s="1098">
        <v>9900</v>
      </c>
      <c r="G13" s="1098">
        <v>11400</v>
      </c>
      <c r="H13" s="1098">
        <v>11800</v>
      </c>
      <c r="I13" s="1098">
        <v>12500</v>
      </c>
      <c r="J13" s="1098">
        <v>13200</v>
      </c>
      <c r="K13" s="1098">
        <v>14000</v>
      </c>
      <c r="L13" s="1098">
        <v>15100</v>
      </c>
      <c r="M13" s="1099">
        <v>15400</v>
      </c>
      <c r="N13" s="1097">
        <v>11900</v>
      </c>
      <c r="O13" s="1919">
        <v>13000</v>
      </c>
    </row>
    <row r="14" spans="1:15" ht="39.950000000000003" customHeight="1">
      <c r="A14" s="1917" t="s">
        <v>1890</v>
      </c>
      <c r="B14" s="1097">
        <v>26200</v>
      </c>
      <c r="C14" s="1098">
        <v>27300</v>
      </c>
      <c r="D14" s="1098">
        <v>28600</v>
      </c>
      <c r="E14" s="1098">
        <v>29300</v>
      </c>
      <c r="F14" s="1098">
        <v>30600</v>
      </c>
      <c r="G14" s="1098">
        <v>31900</v>
      </c>
      <c r="H14" s="1098">
        <v>31900</v>
      </c>
      <c r="I14" s="1098">
        <v>33100</v>
      </c>
      <c r="J14" s="1098">
        <v>34600</v>
      </c>
      <c r="K14" s="1098">
        <v>35900</v>
      </c>
      <c r="L14" s="1098">
        <v>37000</v>
      </c>
      <c r="M14" s="1099">
        <v>37600</v>
      </c>
      <c r="N14" s="1097">
        <v>27800</v>
      </c>
      <c r="O14" s="1918">
        <v>31000</v>
      </c>
    </row>
    <row r="15" spans="1:15" ht="39.950000000000003" customHeight="1">
      <c r="A15" s="1917" t="s">
        <v>1891</v>
      </c>
      <c r="B15" s="1097">
        <v>2500</v>
      </c>
      <c r="C15" s="1098">
        <v>2700</v>
      </c>
      <c r="D15" s="1098">
        <v>2800</v>
      </c>
      <c r="E15" s="1098">
        <v>2800</v>
      </c>
      <c r="F15" s="1098">
        <v>3000</v>
      </c>
      <c r="G15" s="1098">
        <v>3300</v>
      </c>
      <c r="H15" s="1098">
        <v>3400</v>
      </c>
      <c r="I15" s="1098">
        <v>3600</v>
      </c>
      <c r="J15" s="1098">
        <v>4300</v>
      </c>
      <c r="K15" s="1098">
        <v>4700</v>
      </c>
      <c r="L15" s="1098">
        <v>5200</v>
      </c>
      <c r="M15" s="1099">
        <v>5300</v>
      </c>
      <c r="N15" s="1097">
        <v>4100</v>
      </c>
      <c r="O15" s="1919">
        <v>4600</v>
      </c>
    </row>
    <row r="16" spans="1:15" ht="39.950000000000003" customHeight="1">
      <c r="A16" s="1917" t="s">
        <v>1892</v>
      </c>
      <c r="B16" s="1097">
        <v>26900</v>
      </c>
      <c r="C16" s="1098">
        <v>27800</v>
      </c>
      <c r="D16" s="1098">
        <v>28600</v>
      </c>
      <c r="E16" s="1098">
        <v>29100</v>
      </c>
      <c r="F16" s="1098">
        <v>30400</v>
      </c>
      <c r="G16" s="1098">
        <v>31900</v>
      </c>
      <c r="H16" s="1098">
        <v>32100</v>
      </c>
      <c r="I16" s="1098">
        <v>33100</v>
      </c>
      <c r="J16" s="1098">
        <v>34700</v>
      </c>
      <c r="K16" s="1098">
        <v>36500</v>
      </c>
      <c r="L16" s="1098">
        <v>38200</v>
      </c>
      <c r="M16" s="1099">
        <v>39700</v>
      </c>
      <c r="N16" s="1097">
        <v>29200</v>
      </c>
      <c r="O16" s="1918">
        <v>32500</v>
      </c>
    </row>
    <row r="17" spans="1:15" ht="39.950000000000003" customHeight="1">
      <c r="A17" s="1917" t="s">
        <v>1893</v>
      </c>
      <c r="B17" s="1097">
        <v>10100</v>
      </c>
      <c r="C17" s="1098">
        <v>11000</v>
      </c>
      <c r="D17" s="1098">
        <v>11700</v>
      </c>
      <c r="E17" s="1098">
        <v>12100</v>
      </c>
      <c r="F17" s="1098">
        <v>12700</v>
      </c>
      <c r="G17" s="1098">
        <v>14000</v>
      </c>
      <c r="H17" s="1098">
        <v>14300</v>
      </c>
      <c r="I17" s="1098">
        <v>15000</v>
      </c>
      <c r="J17" s="1098">
        <v>15500</v>
      </c>
      <c r="K17" s="1098">
        <v>16400</v>
      </c>
      <c r="L17" s="1100">
        <v>17200</v>
      </c>
      <c r="M17" s="1098">
        <v>18000</v>
      </c>
      <c r="N17" s="1097">
        <v>13500</v>
      </c>
      <c r="O17" s="1919">
        <v>15100</v>
      </c>
    </row>
    <row r="18" spans="1:15" ht="39.950000000000003" customHeight="1">
      <c r="A18" s="1917" t="s">
        <v>1894</v>
      </c>
      <c r="B18" s="1097">
        <v>2500</v>
      </c>
      <c r="C18" s="1098">
        <v>2600</v>
      </c>
      <c r="D18" s="1098">
        <v>2800</v>
      </c>
      <c r="E18" s="1098">
        <v>2800</v>
      </c>
      <c r="F18" s="1098">
        <v>3100</v>
      </c>
      <c r="G18" s="1098">
        <v>3400</v>
      </c>
      <c r="H18" s="1098">
        <v>3600</v>
      </c>
      <c r="I18" s="1098">
        <v>4000</v>
      </c>
      <c r="J18" s="1098">
        <v>4400</v>
      </c>
      <c r="K18" s="1098">
        <v>4900</v>
      </c>
      <c r="L18" s="1100">
        <v>5900</v>
      </c>
      <c r="M18" s="1098">
        <v>6900</v>
      </c>
      <c r="N18" s="1097">
        <v>5600</v>
      </c>
      <c r="O18" s="1918">
        <v>6300</v>
      </c>
    </row>
    <row r="19" spans="1:15" ht="39.950000000000003" customHeight="1">
      <c r="A19" s="1917" t="s">
        <v>1895</v>
      </c>
      <c r="B19" s="1097">
        <v>20200</v>
      </c>
      <c r="C19" s="1098">
        <v>21400</v>
      </c>
      <c r="D19" s="1098">
        <v>22200</v>
      </c>
      <c r="E19" s="1098">
        <v>22700</v>
      </c>
      <c r="F19" s="1098">
        <v>23700</v>
      </c>
      <c r="G19" s="1098">
        <v>24300</v>
      </c>
      <c r="H19" s="1098">
        <v>23600</v>
      </c>
      <c r="I19" s="1098">
        <v>24100</v>
      </c>
      <c r="J19" s="1098">
        <v>24500</v>
      </c>
      <c r="K19" s="1098">
        <v>25000</v>
      </c>
      <c r="L19" s="1100">
        <v>25500</v>
      </c>
      <c r="M19" s="1098">
        <v>25600</v>
      </c>
      <c r="N19" s="1097">
        <v>17300</v>
      </c>
      <c r="O19" s="1919">
        <v>19200</v>
      </c>
    </row>
    <row r="20" spans="1:15" ht="39.950000000000003" customHeight="1">
      <c r="A20" s="1917" t="s">
        <v>1896</v>
      </c>
      <c r="B20" s="1097">
        <v>2400</v>
      </c>
      <c r="C20" s="1098">
        <v>2800</v>
      </c>
      <c r="D20" s="1098">
        <v>3100</v>
      </c>
      <c r="E20" s="1098">
        <v>3400</v>
      </c>
      <c r="F20" s="1098">
        <v>3700</v>
      </c>
      <c r="G20" s="1098">
        <v>4000</v>
      </c>
      <c r="H20" s="1098">
        <v>4200</v>
      </c>
      <c r="I20" s="1098">
        <v>4600</v>
      </c>
      <c r="J20" s="1098">
        <v>4800</v>
      </c>
      <c r="K20" s="1098">
        <v>5100</v>
      </c>
      <c r="L20" s="1098">
        <v>5300</v>
      </c>
      <c r="M20" s="1099">
        <v>5500</v>
      </c>
      <c r="N20" s="1097">
        <v>4000</v>
      </c>
      <c r="O20" s="1918">
        <v>4500</v>
      </c>
    </row>
    <row r="21" spans="1:15" ht="39.950000000000003" customHeight="1">
      <c r="A21" s="1917" t="s">
        <v>1897</v>
      </c>
      <c r="B21" s="1097">
        <v>2200</v>
      </c>
      <c r="C21" s="1098">
        <v>2400</v>
      </c>
      <c r="D21" s="1098">
        <v>2600</v>
      </c>
      <c r="E21" s="1098">
        <v>2700</v>
      </c>
      <c r="F21" s="1098">
        <v>2900</v>
      </c>
      <c r="G21" s="1098">
        <v>3200</v>
      </c>
      <c r="H21" s="1098">
        <v>3400</v>
      </c>
      <c r="I21" s="1098">
        <v>3700</v>
      </c>
      <c r="J21" s="1098">
        <v>4000</v>
      </c>
      <c r="K21" s="1098">
        <v>4300</v>
      </c>
      <c r="L21" s="1098">
        <v>4700</v>
      </c>
      <c r="M21" s="1099">
        <v>4900</v>
      </c>
      <c r="N21" s="1097">
        <v>3300</v>
      </c>
      <c r="O21" s="1919">
        <v>4000</v>
      </c>
    </row>
    <row r="22" spans="1:15" ht="39.950000000000003" customHeight="1">
      <c r="A22" s="1917" t="s">
        <v>1898</v>
      </c>
      <c r="B22" s="1097">
        <v>1500</v>
      </c>
      <c r="C22" s="1098">
        <v>1700</v>
      </c>
      <c r="D22" s="1098">
        <v>1900</v>
      </c>
      <c r="E22" s="1098">
        <v>2100</v>
      </c>
      <c r="F22" s="1098">
        <v>2200</v>
      </c>
      <c r="G22" s="1098">
        <v>2400</v>
      </c>
      <c r="H22" s="1098">
        <v>2500</v>
      </c>
      <c r="I22" s="1098">
        <v>2600</v>
      </c>
      <c r="J22" s="1098">
        <v>2700</v>
      </c>
      <c r="K22" s="1098">
        <v>3000</v>
      </c>
      <c r="L22" s="1098">
        <v>3200</v>
      </c>
      <c r="M22" s="1099">
        <v>3300</v>
      </c>
      <c r="N22" s="1097">
        <v>2200</v>
      </c>
      <c r="O22" s="1918">
        <v>2600</v>
      </c>
    </row>
    <row r="23" spans="1:15" ht="39.950000000000003" customHeight="1">
      <c r="A23" s="1917" t="s">
        <v>1899</v>
      </c>
      <c r="B23" s="1097">
        <v>3100</v>
      </c>
      <c r="C23" s="1098">
        <v>3700</v>
      </c>
      <c r="D23" s="1098">
        <v>4300</v>
      </c>
      <c r="E23" s="1098">
        <v>4900</v>
      </c>
      <c r="F23" s="1098">
        <v>5300</v>
      </c>
      <c r="G23" s="1098">
        <v>5900</v>
      </c>
      <c r="H23" s="1098">
        <v>6100</v>
      </c>
      <c r="I23" s="1098">
        <v>6500</v>
      </c>
      <c r="J23" s="1098">
        <v>6800</v>
      </c>
      <c r="K23" s="1098">
        <v>7100</v>
      </c>
      <c r="L23" s="1098">
        <v>7400</v>
      </c>
      <c r="M23" s="1099">
        <v>7400</v>
      </c>
      <c r="N23" s="1097">
        <v>4800</v>
      </c>
      <c r="O23" s="1918">
        <v>5600</v>
      </c>
    </row>
    <row r="24" spans="1:15" ht="39.950000000000003" customHeight="1" thickBot="1">
      <c r="A24" s="1920" t="s">
        <v>1900</v>
      </c>
      <c r="B24" s="1101">
        <v>14700</v>
      </c>
      <c r="C24" s="1102">
        <v>15100</v>
      </c>
      <c r="D24" s="1102">
        <v>15500</v>
      </c>
      <c r="E24" s="1102">
        <v>15600</v>
      </c>
      <c r="F24" s="1102">
        <v>16600</v>
      </c>
      <c r="G24" s="1102">
        <v>17400</v>
      </c>
      <c r="H24" s="1102">
        <v>17100</v>
      </c>
      <c r="I24" s="1102">
        <v>17800</v>
      </c>
      <c r="J24" s="1102">
        <v>18400</v>
      </c>
      <c r="K24" s="1102">
        <v>18600</v>
      </c>
      <c r="L24" s="1102">
        <v>18800</v>
      </c>
      <c r="M24" s="1103">
        <v>18700</v>
      </c>
      <c r="N24" s="1101">
        <v>10700</v>
      </c>
      <c r="O24" s="1921">
        <v>12600</v>
      </c>
    </row>
    <row r="25" spans="1:15" ht="39.950000000000003" customHeight="1" thickTop="1">
      <c r="A25" s="1922" t="s">
        <v>1572</v>
      </c>
      <c r="B25" s="1104">
        <f t="shared" ref="B25:N25" si="0">SUM(B5:B24)</f>
        <v>257600</v>
      </c>
      <c r="C25" s="1105">
        <f t="shared" si="0"/>
        <v>270300</v>
      </c>
      <c r="D25" s="1105">
        <f t="shared" si="0"/>
        <v>282600</v>
      </c>
      <c r="E25" s="1105">
        <f t="shared" si="0"/>
        <v>289700</v>
      </c>
      <c r="F25" s="1105">
        <f t="shared" si="0"/>
        <v>305900</v>
      </c>
      <c r="G25" s="1105">
        <f t="shared" si="0"/>
        <v>323900</v>
      </c>
      <c r="H25" s="1105">
        <f t="shared" si="0"/>
        <v>325600</v>
      </c>
      <c r="I25" s="1105">
        <f t="shared" si="0"/>
        <v>340100</v>
      </c>
      <c r="J25" s="1105">
        <f t="shared" si="0"/>
        <v>354200</v>
      </c>
      <c r="K25" s="1105">
        <f t="shared" si="0"/>
        <v>370200</v>
      </c>
      <c r="L25" s="1105">
        <f t="shared" si="0"/>
        <v>386400</v>
      </c>
      <c r="M25" s="1106">
        <v>395400</v>
      </c>
      <c r="N25" s="1923">
        <f t="shared" si="0"/>
        <v>277900</v>
      </c>
      <c r="O25" s="1924">
        <v>305700</v>
      </c>
    </row>
    <row r="26" spans="1:15" ht="39.950000000000003" customHeight="1">
      <c r="A26" s="1925" t="s">
        <v>1901</v>
      </c>
      <c r="B26" s="1195"/>
      <c r="C26" s="1195"/>
      <c r="D26" s="1195"/>
      <c r="E26" s="1195"/>
      <c r="F26" s="1195"/>
      <c r="G26" s="1195"/>
      <c r="H26" s="1195"/>
      <c r="I26" s="1195"/>
      <c r="K26" s="2459" t="s">
        <v>1902</v>
      </c>
      <c r="L26" s="2459"/>
      <c r="M26" s="2459"/>
      <c r="N26" s="2459"/>
      <c r="O26" s="2459"/>
    </row>
  </sheetData>
  <mergeCells count="17">
    <mergeCell ref="A1:N1"/>
    <mergeCell ref="B3:B4"/>
    <mergeCell ref="C3:C4"/>
    <mergeCell ref="D3:D4"/>
    <mergeCell ref="E3:E4"/>
    <mergeCell ref="F3:F4"/>
    <mergeCell ref="G3:G4"/>
    <mergeCell ref="H3:H4"/>
    <mergeCell ref="I3:I4"/>
    <mergeCell ref="J3:J4"/>
    <mergeCell ref="K3:K4"/>
    <mergeCell ref="L3:L4"/>
    <mergeCell ref="M3:M4"/>
    <mergeCell ref="N3:N4"/>
    <mergeCell ref="A2:O2"/>
    <mergeCell ref="O3:O4"/>
    <mergeCell ref="K26:O26"/>
  </mergeCells>
  <phoneticPr fontId="8"/>
  <pageMargins left="0.78740157480314965" right="0.78740157480314965" top="0.98425196850393704" bottom="0.98425196850393704" header="0.51181102362204722" footer="0.51181102362204722"/>
  <pageSetup paperSize="9" scale="61" fitToHeight="0"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50D2D-B86F-4704-9951-C1C4A10F1660}">
  <sheetPr>
    <pageSetUpPr fitToPage="1"/>
  </sheetPr>
  <dimension ref="A1:D51"/>
  <sheetViews>
    <sheetView view="pageBreakPreview" zoomScaleNormal="100" zoomScaleSheetLayoutView="100" workbookViewId="0">
      <pane ySplit="3" topLeftCell="A25" activePane="bottomLeft" state="frozen"/>
      <selection pane="bottomLeft" activeCell="M30" sqref="M30"/>
    </sheetView>
  </sheetViews>
  <sheetFormatPr defaultRowHeight="13.5"/>
  <cols>
    <col min="1" max="1" width="14.25" style="1926" customWidth="1"/>
    <col min="2" max="4" width="17.875" style="1926" customWidth="1"/>
    <col min="5" max="6" width="5.875" style="1107" customWidth="1"/>
    <col min="7" max="16384" width="9" style="1107"/>
  </cols>
  <sheetData>
    <row r="1" spans="1:4" ht="18.75">
      <c r="A1" s="433" t="s">
        <v>1903</v>
      </c>
    </row>
    <row r="2" spans="1:4">
      <c r="A2" s="1927"/>
      <c r="B2" s="1927"/>
      <c r="C2" s="1927"/>
      <c r="D2" s="1928" t="s">
        <v>1904</v>
      </c>
    </row>
    <row r="3" spans="1:4" s="1108" customFormat="1" ht="21" customHeight="1">
      <c r="A3" s="1928" t="s">
        <v>1348</v>
      </c>
      <c r="B3" s="1929" t="s">
        <v>1905</v>
      </c>
      <c r="C3" s="1928" t="s">
        <v>1906</v>
      </c>
      <c r="D3" s="1928" t="s">
        <v>1572</v>
      </c>
    </row>
    <row r="4" spans="1:4" ht="21" customHeight="1">
      <c r="A4" s="1930" t="s">
        <v>1408</v>
      </c>
      <c r="B4" s="1109">
        <v>91573</v>
      </c>
      <c r="C4" s="1110">
        <v>28772</v>
      </c>
      <c r="D4" s="1110">
        <f t="shared" ref="D4:D20" si="0">SUM(B4:C4)</f>
        <v>120345</v>
      </c>
    </row>
    <row r="5" spans="1:4" ht="21" customHeight="1">
      <c r="A5" s="1930" t="s">
        <v>1409</v>
      </c>
      <c r="B5" s="1109">
        <v>92776</v>
      </c>
      <c r="C5" s="1110">
        <v>29932</v>
      </c>
      <c r="D5" s="1110">
        <f t="shared" si="0"/>
        <v>122708</v>
      </c>
    </row>
    <row r="6" spans="1:4" ht="21" customHeight="1">
      <c r="A6" s="1930" t="s">
        <v>1410</v>
      </c>
      <c r="B6" s="1109">
        <v>93521</v>
      </c>
      <c r="C6" s="1110">
        <v>31177</v>
      </c>
      <c r="D6" s="1110">
        <f t="shared" si="0"/>
        <v>124698</v>
      </c>
    </row>
    <row r="7" spans="1:4" ht="21" customHeight="1">
      <c r="A7" s="1930" t="s">
        <v>1411</v>
      </c>
      <c r="B7" s="1109">
        <v>95162</v>
      </c>
      <c r="C7" s="1110">
        <v>32519</v>
      </c>
      <c r="D7" s="1110">
        <f t="shared" si="0"/>
        <v>127681</v>
      </c>
    </row>
    <row r="8" spans="1:4" ht="21" customHeight="1">
      <c r="A8" s="1930" t="s">
        <v>1412</v>
      </c>
      <c r="B8" s="1109">
        <v>96368</v>
      </c>
      <c r="C8" s="1110">
        <v>34236</v>
      </c>
      <c r="D8" s="1110">
        <f t="shared" si="0"/>
        <v>130604</v>
      </c>
    </row>
    <row r="9" spans="1:4" ht="21" customHeight="1">
      <c r="A9" s="1930" t="s">
        <v>1413</v>
      </c>
      <c r="B9" s="1109">
        <v>96402</v>
      </c>
      <c r="C9" s="1110">
        <v>35972</v>
      </c>
      <c r="D9" s="1110">
        <f t="shared" si="0"/>
        <v>132374</v>
      </c>
    </row>
    <row r="10" spans="1:4" ht="21" customHeight="1">
      <c r="A10" s="1930" t="s">
        <v>1414</v>
      </c>
      <c r="B10" s="1109">
        <v>96171</v>
      </c>
      <c r="C10" s="1110">
        <v>37868</v>
      </c>
      <c r="D10" s="1110">
        <f t="shared" si="0"/>
        <v>134039</v>
      </c>
    </row>
    <row r="11" spans="1:4" ht="21" customHeight="1">
      <c r="A11" s="1930" t="s">
        <v>1415</v>
      </c>
      <c r="B11" s="1109">
        <v>96000</v>
      </c>
      <c r="C11" s="1110">
        <v>40085</v>
      </c>
      <c r="D11" s="1110">
        <f t="shared" si="0"/>
        <v>136085</v>
      </c>
    </row>
    <row r="12" spans="1:4" ht="21" customHeight="1">
      <c r="A12" s="1930" t="s">
        <v>1416</v>
      </c>
      <c r="B12" s="1109">
        <v>96244</v>
      </c>
      <c r="C12" s="1110">
        <v>41622</v>
      </c>
      <c r="D12" s="1110">
        <f t="shared" si="0"/>
        <v>137866</v>
      </c>
    </row>
    <row r="13" spans="1:4" ht="21" customHeight="1">
      <c r="A13" s="1930" t="s">
        <v>1417</v>
      </c>
      <c r="B13" s="1109">
        <v>96898</v>
      </c>
      <c r="C13" s="1110">
        <v>43058</v>
      </c>
      <c r="D13" s="1110">
        <f t="shared" si="0"/>
        <v>139956</v>
      </c>
    </row>
    <row r="14" spans="1:4" ht="21" customHeight="1">
      <c r="A14" s="1931" t="s">
        <v>1639</v>
      </c>
      <c r="B14" s="1111">
        <v>98044</v>
      </c>
      <c r="C14" s="1112">
        <v>44333</v>
      </c>
      <c r="D14" s="1112">
        <f t="shared" si="0"/>
        <v>142377</v>
      </c>
    </row>
    <row r="15" spans="1:4" ht="21" customHeight="1">
      <c r="A15" s="1930" t="s">
        <v>1640</v>
      </c>
      <c r="B15" s="1109">
        <v>98731</v>
      </c>
      <c r="C15" s="1110">
        <v>45988</v>
      </c>
      <c r="D15" s="1110">
        <f t="shared" si="0"/>
        <v>144719</v>
      </c>
    </row>
    <row r="16" spans="1:4" ht="21" customHeight="1">
      <c r="A16" s="1930" t="s">
        <v>1641</v>
      </c>
      <c r="B16" s="1109">
        <v>99772</v>
      </c>
      <c r="C16" s="1110">
        <v>47981</v>
      </c>
      <c r="D16" s="1110">
        <f t="shared" si="0"/>
        <v>147753</v>
      </c>
    </row>
    <row r="17" spans="1:4" ht="21" customHeight="1">
      <c r="A17" s="1930" t="s">
        <v>1907</v>
      </c>
      <c r="B17" s="1109">
        <v>100645</v>
      </c>
      <c r="C17" s="1110">
        <v>50082</v>
      </c>
      <c r="D17" s="1110">
        <f t="shared" si="0"/>
        <v>150727</v>
      </c>
    </row>
    <row r="18" spans="1:4" ht="21" customHeight="1">
      <c r="A18" s="1930" t="s">
        <v>1908</v>
      </c>
      <c r="B18" s="1109">
        <v>101715</v>
      </c>
      <c r="C18" s="1110">
        <v>51716</v>
      </c>
      <c r="D18" s="1110">
        <f t="shared" si="0"/>
        <v>153431</v>
      </c>
    </row>
    <row r="19" spans="1:4" ht="21" customHeight="1">
      <c r="A19" s="1930" t="s">
        <v>1909</v>
      </c>
      <c r="B19" s="1109">
        <v>103587</v>
      </c>
      <c r="C19" s="1110">
        <v>52864</v>
      </c>
      <c r="D19" s="1110">
        <f t="shared" si="0"/>
        <v>156451</v>
      </c>
    </row>
    <row r="20" spans="1:4" ht="21" customHeight="1">
      <c r="A20" s="1930" t="s">
        <v>1672</v>
      </c>
      <c r="B20" s="1109">
        <v>104973</v>
      </c>
      <c r="C20" s="1110">
        <v>54093</v>
      </c>
      <c r="D20" s="1110">
        <f t="shared" si="0"/>
        <v>159066</v>
      </c>
    </row>
    <row r="21" spans="1:4" ht="21" customHeight="1">
      <c r="A21" s="1930" t="s">
        <v>1673</v>
      </c>
      <c r="B21" s="1109">
        <v>106668</v>
      </c>
      <c r="C21" s="1110">
        <v>55655</v>
      </c>
      <c r="D21" s="1110">
        <f>SUM(B21:C21)</f>
        <v>162323</v>
      </c>
    </row>
    <row r="22" spans="1:4" ht="21" customHeight="1">
      <c r="A22" s="1930" t="s">
        <v>1874</v>
      </c>
      <c r="B22" s="1932">
        <v>108414</v>
      </c>
      <c r="C22" s="1933">
        <v>56878</v>
      </c>
      <c r="D22" s="1110">
        <f>B22+C22</f>
        <v>165292</v>
      </c>
    </row>
    <row r="23" spans="1:4" ht="21" customHeight="1">
      <c r="A23" s="1931" t="s">
        <v>1879</v>
      </c>
      <c r="B23" s="1113">
        <v>110348</v>
      </c>
      <c r="C23" s="1114">
        <v>58251</v>
      </c>
      <c r="D23" s="1112">
        <f>B23+C23</f>
        <v>168599</v>
      </c>
    </row>
    <row r="24" spans="1:4">
      <c r="D24" s="1934" t="s">
        <v>1910</v>
      </c>
    </row>
    <row r="25" spans="1:4" ht="3.75" customHeight="1"/>
    <row r="26" spans="1:4" ht="18" customHeight="1">
      <c r="A26" s="1935" t="s">
        <v>1911</v>
      </c>
    </row>
    <row r="27" spans="1:4" ht="18" customHeight="1">
      <c r="A27" s="1935" t="s">
        <v>1912</v>
      </c>
    </row>
    <row r="51" spans="1:1">
      <c r="A51" s="1936"/>
    </row>
  </sheetData>
  <phoneticPr fontId="8"/>
  <printOptions horizontalCentered="1"/>
  <pageMargins left="0.78740157480314965" right="0.78740157480314965" top="0.98425196850393704" bottom="0.98425196850393704" header="0.51181102362204722" footer="0.51181102362204722"/>
  <pageSetup paperSize="9" scale="98" fitToHeight="0" orientation="portrait"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5BE3-36C2-4591-8A7E-B95868B54A68}">
  <sheetPr>
    <pageSetUpPr fitToPage="1"/>
  </sheetPr>
  <dimension ref="A1:S48"/>
  <sheetViews>
    <sheetView view="pageBreakPreview" topLeftCell="A31" zoomScale="80" zoomScaleNormal="100" zoomScaleSheetLayoutView="80" workbookViewId="0">
      <selection activeCell="T25" sqref="T25"/>
    </sheetView>
  </sheetViews>
  <sheetFormatPr defaultColWidth="9" defaultRowHeight="13.5"/>
  <cols>
    <col min="1" max="1" width="17.5" style="264" customWidth="1"/>
    <col min="2" max="9" width="8.625" style="1148" customWidth="1"/>
    <col min="10" max="13" width="8.625" style="264" customWidth="1"/>
    <col min="14" max="17" width="5.625" style="264" customWidth="1"/>
    <col min="18" max="18" width="10.625" style="264" customWidth="1"/>
    <col min="19" max="16384" width="9" style="264"/>
  </cols>
  <sheetData>
    <row r="1" spans="1:17" ht="36" customHeight="1">
      <c r="A1" s="1115" t="s">
        <v>1913</v>
      </c>
      <c r="B1" s="1116"/>
      <c r="C1" s="1116"/>
      <c r="D1" s="1117"/>
      <c r="E1" s="1117"/>
      <c r="F1" s="1117"/>
      <c r="G1" s="1117"/>
      <c r="H1" s="1117"/>
      <c r="I1" s="1117"/>
    </row>
    <row r="2" spans="1:17" ht="17.25" customHeight="1">
      <c r="A2" s="1118"/>
      <c r="B2" s="1119"/>
      <c r="C2" s="1120"/>
      <c r="D2" s="1120"/>
      <c r="E2" s="1120"/>
      <c r="F2" s="1120"/>
      <c r="G2" s="1119"/>
      <c r="H2" s="1119"/>
      <c r="I2" s="1121"/>
      <c r="J2" s="265"/>
      <c r="K2" s="265"/>
      <c r="L2" s="265"/>
      <c r="M2" s="265"/>
      <c r="N2" s="265"/>
      <c r="O2" s="265"/>
      <c r="P2" s="1121"/>
      <c r="Q2" s="1122" t="s">
        <v>1914</v>
      </c>
    </row>
    <row r="3" spans="1:17" s="1124" customFormat="1" ht="30" customHeight="1">
      <c r="A3" s="1123" t="s">
        <v>1915</v>
      </c>
      <c r="B3" s="2466" t="s">
        <v>1916</v>
      </c>
      <c r="C3" s="2467"/>
      <c r="D3" s="2466" t="s">
        <v>1917</v>
      </c>
      <c r="E3" s="2467"/>
      <c r="F3" s="2468" t="s">
        <v>1918</v>
      </c>
      <c r="G3" s="2469"/>
      <c r="H3" s="2470" t="s">
        <v>1919</v>
      </c>
      <c r="I3" s="2471"/>
      <c r="J3" s="2466" t="s">
        <v>1920</v>
      </c>
      <c r="K3" s="2467"/>
      <c r="L3" s="2466" t="s">
        <v>1921</v>
      </c>
      <c r="M3" s="2467"/>
      <c r="N3" s="2468" t="s">
        <v>1922</v>
      </c>
      <c r="O3" s="2472"/>
      <c r="P3" s="2475" t="s">
        <v>1923</v>
      </c>
      <c r="Q3" s="2475"/>
    </row>
    <row r="4" spans="1:17" s="1124" customFormat="1" ht="30" customHeight="1">
      <c r="A4" s="1034" t="s">
        <v>1924</v>
      </c>
      <c r="B4" s="1125" t="s">
        <v>1925</v>
      </c>
      <c r="C4" s="1125" t="s">
        <v>1926</v>
      </c>
      <c r="D4" s="1125" t="s">
        <v>1927</v>
      </c>
      <c r="E4" s="1751" t="s">
        <v>1926</v>
      </c>
      <c r="F4" s="1125" t="s">
        <v>1927</v>
      </c>
      <c r="G4" s="1751" t="s">
        <v>1926</v>
      </c>
      <c r="H4" s="1125" t="s">
        <v>1927</v>
      </c>
      <c r="I4" s="1125" t="s">
        <v>1926</v>
      </c>
      <c r="J4" s="1125" t="s">
        <v>1927</v>
      </c>
      <c r="K4" s="1126" t="s">
        <v>1926</v>
      </c>
      <c r="L4" s="1125" t="s">
        <v>1927</v>
      </c>
      <c r="M4" s="1126" t="s">
        <v>1926</v>
      </c>
      <c r="N4" s="2473"/>
      <c r="O4" s="2474"/>
      <c r="P4" s="2476"/>
      <c r="Q4" s="2476"/>
    </row>
    <row r="5" spans="1:17" s="1124" customFormat="1" ht="30" customHeight="1">
      <c r="A5" s="945" t="s">
        <v>1405</v>
      </c>
      <c r="B5" s="1752">
        <v>38516</v>
      </c>
      <c r="C5" s="1127">
        <v>15399</v>
      </c>
      <c r="D5" s="1752">
        <v>7416</v>
      </c>
      <c r="E5" s="1127">
        <v>2022</v>
      </c>
      <c r="F5" s="1752">
        <v>2082</v>
      </c>
      <c r="G5" s="1127">
        <v>315</v>
      </c>
      <c r="H5" s="1752">
        <v>0</v>
      </c>
      <c r="I5" s="1127">
        <v>0</v>
      </c>
      <c r="J5" s="1752">
        <v>3436</v>
      </c>
      <c r="K5" s="1127">
        <v>33</v>
      </c>
      <c r="L5" s="1752">
        <v>30</v>
      </c>
      <c r="M5" s="1127">
        <v>10</v>
      </c>
      <c r="N5" s="2477">
        <v>1202</v>
      </c>
      <c r="O5" s="2478"/>
      <c r="P5" s="2479">
        <f t="shared" ref="P5:P15" si="0">SUM(B5:I5,J5:O5)</f>
        <v>70461</v>
      </c>
      <c r="Q5" s="2479"/>
    </row>
    <row r="6" spans="1:17" s="1124" customFormat="1" ht="30" customHeight="1">
      <c r="A6" s="945" t="s">
        <v>1406</v>
      </c>
      <c r="B6" s="1752">
        <v>38869</v>
      </c>
      <c r="C6" s="1127">
        <v>16329</v>
      </c>
      <c r="D6" s="1752">
        <v>6798</v>
      </c>
      <c r="E6" s="1127">
        <v>2207</v>
      </c>
      <c r="F6" s="1752">
        <v>1911</v>
      </c>
      <c r="G6" s="1127">
        <v>617</v>
      </c>
      <c r="H6" s="1752">
        <v>0</v>
      </c>
      <c r="I6" s="1127">
        <v>0</v>
      </c>
      <c r="J6" s="1752">
        <v>3303</v>
      </c>
      <c r="K6" s="1127">
        <v>45</v>
      </c>
      <c r="L6" s="1752">
        <v>32</v>
      </c>
      <c r="M6" s="1127">
        <v>8</v>
      </c>
      <c r="N6" s="2477">
        <v>1252</v>
      </c>
      <c r="O6" s="2478"/>
      <c r="P6" s="2479">
        <f t="shared" si="0"/>
        <v>71371</v>
      </c>
      <c r="Q6" s="2479"/>
    </row>
    <row r="7" spans="1:17" s="1124" customFormat="1" ht="30" customHeight="1">
      <c r="A7" s="945" t="s">
        <v>1407</v>
      </c>
      <c r="B7" s="1752">
        <v>39633</v>
      </c>
      <c r="C7" s="1127">
        <v>18445</v>
      </c>
      <c r="D7" s="1752">
        <v>6536</v>
      </c>
      <c r="E7" s="1127">
        <v>2064</v>
      </c>
      <c r="F7" s="1752">
        <v>2884</v>
      </c>
      <c r="G7" s="1127">
        <v>755</v>
      </c>
      <c r="H7" s="1752">
        <v>0</v>
      </c>
      <c r="I7" s="1127">
        <v>0</v>
      </c>
      <c r="J7" s="1752">
        <v>3349</v>
      </c>
      <c r="K7" s="1127">
        <v>45</v>
      </c>
      <c r="L7" s="1752">
        <v>47</v>
      </c>
      <c r="M7" s="1127">
        <v>0</v>
      </c>
      <c r="N7" s="2477">
        <v>1788</v>
      </c>
      <c r="O7" s="2478"/>
      <c r="P7" s="2479">
        <f t="shared" si="0"/>
        <v>75546</v>
      </c>
      <c r="Q7" s="2479"/>
    </row>
    <row r="8" spans="1:17" s="1124" customFormat="1" ht="30" customHeight="1">
      <c r="A8" s="945" t="s">
        <v>1688</v>
      </c>
      <c r="B8" s="1752">
        <v>39777</v>
      </c>
      <c r="C8" s="1127">
        <v>21270</v>
      </c>
      <c r="D8" s="1752">
        <v>4969</v>
      </c>
      <c r="E8" s="1127">
        <v>2485</v>
      </c>
      <c r="F8" s="1752">
        <v>2472</v>
      </c>
      <c r="G8" s="1127">
        <v>496</v>
      </c>
      <c r="H8" s="1752">
        <v>0</v>
      </c>
      <c r="I8" s="1127">
        <v>0</v>
      </c>
      <c r="J8" s="1752">
        <v>4329</v>
      </c>
      <c r="K8" s="1127">
        <v>52</v>
      </c>
      <c r="L8" s="1752">
        <v>49</v>
      </c>
      <c r="M8" s="1127">
        <v>0</v>
      </c>
      <c r="N8" s="2477">
        <v>1776</v>
      </c>
      <c r="O8" s="2478"/>
      <c r="P8" s="2479">
        <f t="shared" si="0"/>
        <v>77675</v>
      </c>
      <c r="Q8" s="2479"/>
    </row>
    <row r="9" spans="1:17" s="1124" customFormat="1" ht="30" customHeight="1">
      <c r="A9" s="945" t="s">
        <v>1689</v>
      </c>
      <c r="B9" s="1752">
        <v>41252</v>
      </c>
      <c r="C9" s="1127">
        <v>21222</v>
      </c>
      <c r="D9" s="1752">
        <v>4487</v>
      </c>
      <c r="E9" s="1127">
        <v>2525</v>
      </c>
      <c r="F9" s="1752">
        <v>2670</v>
      </c>
      <c r="G9" s="1127">
        <v>540</v>
      </c>
      <c r="H9" s="1752">
        <v>0</v>
      </c>
      <c r="I9" s="1127">
        <v>0</v>
      </c>
      <c r="J9" s="1752">
        <v>4283</v>
      </c>
      <c r="K9" s="1127">
        <v>62</v>
      </c>
      <c r="L9" s="1752">
        <v>45</v>
      </c>
      <c r="M9" s="1127">
        <v>0</v>
      </c>
      <c r="N9" s="2477">
        <v>1806</v>
      </c>
      <c r="O9" s="2478"/>
      <c r="P9" s="2479">
        <f t="shared" si="0"/>
        <v>78892</v>
      </c>
      <c r="Q9" s="2479"/>
    </row>
    <row r="10" spans="1:17" s="1124" customFormat="1" ht="30" customHeight="1">
      <c r="A10" s="945" t="s">
        <v>1690</v>
      </c>
      <c r="B10" s="1752">
        <v>41368</v>
      </c>
      <c r="C10" s="1127">
        <v>22201</v>
      </c>
      <c r="D10" s="1752">
        <v>4095</v>
      </c>
      <c r="E10" s="1127">
        <v>2598</v>
      </c>
      <c r="F10" s="1752">
        <v>2656</v>
      </c>
      <c r="G10" s="1127">
        <v>562</v>
      </c>
      <c r="H10" s="1752">
        <v>0</v>
      </c>
      <c r="I10" s="1127">
        <v>0</v>
      </c>
      <c r="J10" s="1752">
        <v>4408</v>
      </c>
      <c r="K10" s="1127">
        <v>44</v>
      </c>
      <c r="L10" s="1752">
        <v>47</v>
      </c>
      <c r="M10" s="1127">
        <v>0</v>
      </c>
      <c r="N10" s="2477">
        <v>1775</v>
      </c>
      <c r="O10" s="2478"/>
      <c r="P10" s="2479">
        <f t="shared" si="0"/>
        <v>79754</v>
      </c>
      <c r="Q10" s="2479"/>
    </row>
    <row r="11" spans="1:17" s="1124" customFormat="1" ht="30" customHeight="1">
      <c r="A11" s="945" t="s">
        <v>1691</v>
      </c>
      <c r="B11" s="1752">
        <v>38862</v>
      </c>
      <c r="C11" s="1127">
        <v>26063</v>
      </c>
      <c r="D11" s="1752">
        <v>3119</v>
      </c>
      <c r="E11" s="1127">
        <v>2548</v>
      </c>
      <c r="F11" s="1752">
        <v>3776</v>
      </c>
      <c r="G11" s="1127">
        <v>484</v>
      </c>
      <c r="H11" s="1752">
        <v>0</v>
      </c>
      <c r="I11" s="1127">
        <v>0</v>
      </c>
      <c r="J11" s="1752">
        <v>5148</v>
      </c>
      <c r="K11" s="1127">
        <v>65</v>
      </c>
      <c r="L11" s="1752">
        <v>48</v>
      </c>
      <c r="M11" s="1127">
        <v>0</v>
      </c>
      <c r="N11" s="2477">
        <v>1456</v>
      </c>
      <c r="O11" s="2478"/>
      <c r="P11" s="2479">
        <f t="shared" si="0"/>
        <v>81569</v>
      </c>
      <c r="Q11" s="2479"/>
    </row>
    <row r="12" spans="1:17" s="1124" customFormat="1" ht="30" customHeight="1">
      <c r="A12" s="945" t="s">
        <v>1692</v>
      </c>
      <c r="B12" s="1752">
        <v>41398</v>
      </c>
      <c r="C12" s="1127">
        <v>26500</v>
      </c>
      <c r="D12" s="1752">
        <v>2871</v>
      </c>
      <c r="E12" s="1127">
        <v>1990</v>
      </c>
      <c r="F12" s="1752">
        <v>538</v>
      </c>
      <c r="G12" s="1127">
        <v>352</v>
      </c>
      <c r="H12" s="1752">
        <v>0</v>
      </c>
      <c r="I12" s="1127">
        <v>0</v>
      </c>
      <c r="J12" s="1752">
        <v>4804</v>
      </c>
      <c r="K12" s="1127">
        <v>75</v>
      </c>
      <c r="L12" s="1752">
        <v>46</v>
      </c>
      <c r="M12" s="1127">
        <v>0</v>
      </c>
      <c r="N12" s="2477">
        <v>1665</v>
      </c>
      <c r="O12" s="2478"/>
      <c r="P12" s="2479">
        <f t="shared" si="0"/>
        <v>80239</v>
      </c>
      <c r="Q12" s="2479"/>
    </row>
    <row r="13" spans="1:17" s="1124" customFormat="1" ht="30" customHeight="1">
      <c r="A13" s="945" t="s">
        <v>1693</v>
      </c>
      <c r="B13" s="1752">
        <v>43634</v>
      </c>
      <c r="C13" s="1127">
        <v>27295</v>
      </c>
      <c r="D13" s="1752">
        <v>3105</v>
      </c>
      <c r="E13" s="1127">
        <v>1721</v>
      </c>
      <c r="F13" s="1752">
        <v>777</v>
      </c>
      <c r="G13" s="1127">
        <v>407</v>
      </c>
      <c r="H13" s="1752">
        <v>0</v>
      </c>
      <c r="I13" s="1127">
        <v>0</v>
      </c>
      <c r="J13" s="1752">
        <v>4923</v>
      </c>
      <c r="K13" s="1127">
        <v>115</v>
      </c>
      <c r="L13" s="1752">
        <v>47</v>
      </c>
      <c r="M13" s="1127">
        <v>0</v>
      </c>
      <c r="N13" s="2477">
        <v>1724</v>
      </c>
      <c r="O13" s="2478"/>
      <c r="P13" s="2479">
        <f t="shared" si="0"/>
        <v>83748</v>
      </c>
      <c r="Q13" s="2479"/>
    </row>
    <row r="14" spans="1:17" s="1124" customFormat="1" ht="30" customHeight="1">
      <c r="A14" s="945" t="s">
        <v>1414</v>
      </c>
      <c r="B14" s="1752">
        <v>44158</v>
      </c>
      <c r="C14" s="1127">
        <v>25368</v>
      </c>
      <c r="D14" s="1752">
        <v>2793</v>
      </c>
      <c r="E14" s="1127">
        <v>740</v>
      </c>
      <c r="F14" s="1752">
        <v>740</v>
      </c>
      <c r="G14" s="1127">
        <v>336</v>
      </c>
      <c r="H14" s="1752">
        <v>0</v>
      </c>
      <c r="I14" s="1127">
        <v>0</v>
      </c>
      <c r="J14" s="1752">
        <v>5049</v>
      </c>
      <c r="K14" s="1127">
        <v>340</v>
      </c>
      <c r="L14" s="1752">
        <v>44</v>
      </c>
      <c r="M14" s="1127">
        <v>0</v>
      </c>
      <c r="N14" s="2480">
        <v>1665</v>
      </c>
      <c r="O14" s="2481"/>
      <c r="P14" s="2479">
        <f t="shared" si="0"/>
        <v>81233</v>
      </c>
      <c r="Q14" s="2479"/>
    </row>
    <row r="15" spans="1:17" s="1124" customFormat="1" ht="30" customHeight="1">
      <c r="A15" s="945" t="s">
        <v>1415</v>
      </c>
      <c r="B15" s="1752">
        <v>44440</v>
      </c>
      <c r="C15" s="1127">
        <v>23511</v>
      </c>
      <c r="D15" s="1752">
        <v>2646</v>
      </c>
      <c r="E15" s="1127">
        <v>583</v>
      </c>
      <c r="F15" s="1752">
        <v>757</v>
      </c>
      <c r="G15" s="1127">
        <v>324</v>
      </c>
      <c r="H15" s="1752">
        <v>0</v>
      </c>
      <c r="I15" s="1127">
        <v>0</v>
      </c>
      <c r="J15" s="1752">
        <v>4836</v>
      </c>
      <c r="K15" s="1127">
        <v>268</v>
      </c>
      <c r="L15" s="1752">
        <v>44</v>
      </c>
      <c r="M15" s="1127">
        <v>0</v>
      </c>
      <c r="N15" s="2480">
        <v>1682</v>
      </c>
      <c r="O15" s="2481"/>
      <c r="P15" s="2479">
        <f t="shared" si="0"/>
        <v>79091</v>
      </c>
      <c r="Q15" s="2479"/>
    </row>
    <row r="16" spans="1:17" s="1124" customFormat="1" ht="30" customHeight="1">
      <c r="A16" s="945" t="s">
        <v>1416</v>
      </c>
      <c r="B16" s="1752">
        <v>43522</v>
      </c>
      <c r="C16" s="1127">
        <v>22708</v>
      </c>
      <c r="D16" s="1752">
        <v>2761</v>
      </c>
      <c r="E16" s="1127">
        <v>552</v>
      </c>
      <c r="F16" s="1752">
        <v>931</v>
      </c>
      <c r="G16" s="1127">
        <v>418</v>
      </c>
      <c r="H16" s="1752">
        <v>0</v>
      </c>
      <c r="I16" s="1127">
        <v>0</v>
      </c>
      <c r="J16" s="1752">
        <v>5264</v>
      </c>
      <c r="K16" s="1127">
        <v>225</v>
      </c>
      <c r="L16" s="1752">
        <v>45</v>
      </c>
      <c r="M16" s="1127">
        <v>0</v>
      </c>
      <c r="N16" s="2480">
        <v>1563</v>
      </c>
      <c r="O16" s="2481"/>
      <c r="P16" s="2482">
        <f>SUM(J16:O16,B16:I16)</f>
        <v>77989</v>
      </c>
      <c r="Q16" s="2482"/>
    </row>
    <row r="17" spans="1:19" s="1124" customFormat="1" ht="30" customHeight="1">
      <c r="A17" s="945" t="s">
        <v>1417</v>
      </c>
      <c r="B17" s="1752">
        <v>42986</v>
      </c>
      <c r="C17" s="1127">
        <v>23544</v>
      </c>
      <c r="D17" s="1752">
        <v>2923</v>
      </c>
      <c r="E17" s="1127">
        <v>613</v>
      </c>
      <c r="F17" s="1752">
        <v>1001</v>
      </c>
      <c r="G17" s="1127">
        <v>333</v>
      </c>
      <c r="H17" s="1752">
        <v>0</v>
      </c>
      <c r="I17" s="1127">
        <v>0</v>
      </c>
      <c r="J17" s="1752">
        <v>5230</v>
      </c>
      <c r="K17" s="1127">
        <v>183</v>
      </c>
      <c r="L17" s="1752">
        <v>42</v>
      </c>
      <c r="M17" s="1127">
        <v>0</v>
      </c>
      <c r="N17" s="2480">
        <v>1552</v>
      </c>
      <c r="O17" s="2481"/>
      <c r="P17" s="2482">
        <v>78407</v>
      </c>
      <c r="Q17" s="2482"/>
    </row>
    <row r="18" spans="1:19" s="1124" customFormat="1" ht="30" customHeight="1">
      <c r="A18" s="945" t="s">
        <v>1639</v>
      </c>
      <c r="B18" s="1752">
        <v>44453</v>
      </c>
      <c r="C18" s="1127">
        <v>23045</v>
      </c>
      <c r="D18" s="1752">
        <v>2998</v>
      </c>
      <c r="E18" s="1127">
        <v>537</v>
      </c>
      <c r="F18" s="1752">
        <v>1395</v>
      </c>
      <c r="G18" s="1127">
        <v>493</v>
      </c>
      <c r="H18" s="1752">
        <v>0</v>
      </c>
      <c r="I18" s="1127">
        <v>0</v>
      </c>
      <c r="J18" s="1752">
        <v>5379</v>
      </c>
      <c r="K18" s="1127">
        <v>132</v>
      </c>
      <c r="L18" s="1752">
        <v>47</v>
      </c>
      <c r="M18" s="1127">
        <v>0</v>
      </c>
      <c r="N18" s="2480">
        <v>1521</v>
      </c>
      <c r="O18" s="2481"/>
      <c r="P18" s="2482">
        <f t="shared" ref="P18:P28" si="1">SUM(J18:O18,B18:I18)</f>
        <v>80000</v>
      </c>
      <c r="Q18" s="2482"/>
    </row>
    <row r="19" spans="1:19" s="1124" customFormat="1" ht="30" customHeight="1">
      <c r="A19" s="945" t="s">
        <v>1640</v>
      </c>
      <c r="B19" s="1752">
        <v>44810</v>
      </c>
      <c r="C19" s="1127">
        <v>23726</v>
      </c>
      <c r="D19" s="1752">
        <v>2557</v>
      </c>
      <c r="E19" s="1128">
        <v>557</v>
      </c>
      <c r="F19" s="1129">
        <v>1518</v>
      </c>
      <c r="G19" s="1128">
        <v>394</v>
      </c>
      <c r="H19" s="1129">
        <v>0</v>
      </c>
      <c r="I19" s="1128">
        <v>0</v>
      </c>
      <c r="J19" s="1129">
        <v>5284</v>
      </c>
      <c r="K19" s="1128">
        <v>3958</v>
      </c>
      <c r="L19" s="1752">
        <v>43</v>
      </c>
      <c r="M19" s="1127">
        <v>0</v>
      </c>
      <c r="N19" s="2480">
        <v>1448</v>
      </c>
      <c r="O19" s="2481"/>
      <c r="P19" s="2482">
        <f t="shared" si="1"/>
        <v>84295</v>
      </c>
      <c r="Q19" s="2482"/>
    </row>
    <row r="20" spans="1:19" s="1124" customFormat="1" ht="30" customHeight="1">
      <c r="A20" s="945" t="s">
        <v>1641</v>
      </c>
      <c r="B20" s="1129">
        <v>45467</v>
      </c>
      <c r="C20" s="1128">
        <v>24949</v>
      </c>
      <c r="D20" s="1129">
        <v>2463</v>
      </c>
      <c r="E20" s="1128">
        <v>554</v>
      </c>
      <c r="F20" s="1129">
        <v>1802</v>
      </c>
      <c r="G20" s="1128">
        <v>362</v>
      </c>
      <c r="H20" s="1129">
        <v>0</v>
      </c>
      <c r="I20" s="1128">
        <v>0</v>
      </c>
      <c r="J20" s="1129">
        <v>5189</v>
      </c>
      <c r="K20" s="1128">
        <v>8266</v>
      </c>
      <c r="L20" s="1752">
        <v>39</v>
      </c>
      <c r="M20" s="1127">
        <v>0</v>
      </c>
      <c r="N20" s="2480">
        <v>1395</v>
      </c>
      <c r="O20" s="2481"/>
      <c r="P20" s="2482">
        <f t="shared" si="1"/>
        <v>90486</v>
      </c>
      <c r="Q20" s="2482"/>
    </row>
    <row r="21" spans="1:19" s="1124" customFormat="1" ht="30" customHeight="1">
      <c r="A21" s="818" t="s">
        <v>1642</v>
      </c>
      <c r="B21" s="1129">
        <v>45993</v>
      </c>
      <c r="C21" s="1128">
        <v>24447</v>
      </c>
      <c r="D21" s="1129">
        <v>2354</v>
      </c>
      <c r="E21" s="1128">
        <v>535</v>
      </c>
      <c r="F21" s="1129">
        <v>1738</v>
      </c>
      <c r="G21" s="1128">
        <v>361</v>
      </c>
      <c r="H21" s="1129">
        <v>0</v>
      </c>
      <c r="I21" s="1128">
        <v>0</v>
      </c>
      <c r="J21" s="1129">
        <v>5123</v>
      </c>
      <c r="K21" s="1128">
        <v>8365</v>
      </c>
      <c r="L21" s="1752">
        <v>47</v>
      </c>
      <c r="M21" s="1127">
        <v>0</v>
      </c>
      <c r="N21" s="2480">
        <v>1328</v>
      </c>
      <c r="O21" s="2481"/>
      <c r="P21" s="2482">
        <f t="shared" si="1"/>
        <v>90291</v>
      </c>
      <c r="Q21" s="2482"/>
    </row>
    <row r="22" spans="1:19" s="1124" customFormat="1" ht="30" customHeight="1">
      <c r="A22" s="818" t="s">
        <v>1670</v>
      </c>
      <c r="B22" s="1129">
        <v>46058</v>
      </c>
      <c r="C22" s="1128">
        <v>25371</v>
      </c>
      <c r="D22" s="1129">
        <v>2385</v>
      </c>
      <c r="E22" s="1128">
        <v>532</v>
      </c>
      <c r="F22" s="1129">
        <v>1777</v>
      </c>
      <c r="G22" s="1128">
        <v>373</v>
      </c>
      <c r="H22" s="1129">
        <v>0</v>
      </c>
      <c r="I22" s="1128">
        <v>0</v>
      </c>
      <c r="J22" s="1129">
        <v>5114</v>
      </c>
      <c r="K22" s="1128">
        <v>11266</v>
      </c>
      <c r="L22" s="1752">
        <v>46</v>
      </c>
      <c r="M22" s="1127">
        <v>0</v>
      </c>
      <c r="N22" s="2480">
        <v>1345</v>
      </c>
      <c r="O22" s="2481"/>
      <c r="P22" s="2482">
        <f t="shared" si="1"/>
        <v>94267</v>
      </c>
      <c r="Q22" s="2482"/>
    </row>
    <row r="23" spans="1:19" s="1124" customFormat="1" ht="30" customHeight="1">
      <c r="A23" s="818" t="s">
        <v>1671</v>
      </c>
      <c r="B23" s="1129">
        <v>46909</v>
      </c>
      <c r="C23" s="1128">
        <v>24344</v>
      </c>
      <c r="D23" s="1129">
        <v>2274</v>
      </c>
      <c r="E23" s="1128">
        <v>474</v>
      </c>
      <c r="F23" s="1129">
        <v>1700</v>
      </c>
      <c r="G23" s="1128">
        <v>212</v>
      </c>
      <c r="H23" s="1129">
        <v>0</v>
      </c>
      <c r="I23" s="1128">
        <v>0</v>
      </c>
      <c r="J23" s="1129">
        <v>5115</v>
      </c>
      <c r="K23" s="1128">
        <v>10290</v>
      </c>
      <c r="L23" s="1752">
        <v>44</v>
      </c>
      <c r="M23" s="1127">
        <v>0</v>
      </c>
      <c r="N23" s="2480">
        <v>1374</v>
      </c>
      <c r="O23" s="2481"/>
      <c r="P23" s="2482">
        <f t="shared" si="1"/>
        <v>92736</v>
      </c>
      <c r="Q23" s="2482"/>
    </row>
    <row r="24" spans="1:19" s="1124" customFormat="1" ht="30" customHeight="1">
      <c r="A24" s="818" t="s">
        <v>1672</v>
      </c>
      <c r="B24" s="1129">
        <v>47476</v>
      </c>
      <c r="C24" s="1128">
        <v>23836</v>
      </c>
      <c r="D24" s="1129">
        <v>2232</v>
      </c>
      <c r="E24" s="1128">
        <v>566</v>
      </c>
      <c r="F24" s="1129">
        <v>1693</v>
      </c>
      <c r="G24" s="1128">
        <v>161</v>
      </c>
      <c r="H24" s="1129">
        <v>0</v>
      </c>
      <c r="I24" s="1128">
        <v>0</v>
      </c>
      <c r="J24" s="1129">
        <v>5006</v>
      </c>
      <c r="K24" s="1128">
        <v>10270</v>
      </c>
      <c r="L24" s="1752">
        <v>44</v>
      </c>
      <c r="M24" s="1127">
        <v>0</v>
      </c>
      <c r="N24" s="2480">
        <v>1270</v>
      </c>
      <c r="O24" s="2481"/>
      <c r="P24" s="2482">
        <f t="shared" si="1"/>
        <v>92554</v>
      </c>
      <c r="Q24" s="2482"/>
    </row>
    <row r="25" spans="1:19" s="1124" customFormat="1" ht="30" customHeight="1">
      <c r="A25" s="818" t="s">
        <v>1673</v>
      </c>
      <c r="B25" s="1129">
        <v>48795</v>
      </c>
      <c r="C25" s="1128">
        <v>23234</v>
      </c>
      <c r="D25" s="1129">
        <v>2372</v>
      </c>
      <c r="E25" s="1128">
        <v>596</v>
      </c>
      <c r="F25" s="1129">
        <v>1688</v>
      </c>
      <c r="G25" s="1128">
        <v>149</v>
      </c>
      <c r="H25" s="1129">
        <v>0</v>
      </c>
      <c r="I25" s="1128">
        <v>0</v>
      </c>
      <c r="J25" s="1129">
        <v>5012</v>
      </c>
      <c r="K25" s="1128">
        <v>12329</v>
      </c>
      <c r="L25" s="1752">
        <v>48</v>
      </c>
      <c r="M25" s="1127">
        <v>0</v>
      </c>
      <c r="N25" s="2480">
        <v>1185</v>
      </c>
      <c r="O25" s="2481"/>
      <c r="P25" s="2482">
        <f t="shared" si="1"/>
        <v>95408</v>
      </c>
      <c r="Q25" s="2482"/>
    </row>
    <row r="26" spans="1:19" s="1124" customFormat="1" ht="30" customHeight="1">
      <c r="A26" s="945" t="s">
        <v>1738</v>
      </c>
      <c r="B26" s="1129">
        <v>48337</v>
      </c>
      <c r="C26" s="1128">
        <v>23968</v>
      </c>
      <c r="D26" s="1129">
        <v>2261</v>
      </c>
      <c r="E26" s="1128">
        <v>555</v>
      </c>
      <c r="F26" s="1129">
        <v>2064</v>
      </c>
      <c r="G26" s="1128">
        <v>149</v>
      </c>
      <c r="H26" s="1129">
        <v>510</v>
      </c>
      <c r="I26" s="1128">
        <v>0</v>
      </c>
      <c r="J26" s="1130">
        <v>5191</v>
      </c>
      <c r="K26" s="1131">
        <v>11703</v>
      </c>
      <c r="L26" s="1132">
        <v>48</v>
      </c>
      <c r="M26" s="1133">
        <v>0</v>
      </c>
      <c r="N26" s="2483">
        <v>1129</v>
      </c>
      <c r="O26" s="2484"/>
      <c r="P26" s="2485">
        <f t="shared" si="1"/>
        <v>95915</v>
      </c>
      <c r="Q26" s="2485"/>
    </row>
    <row r="27" spans="1:19" s="1124" customFormat="1" ht="30" customHeight="1">
      <c r="A27" s="1037" t="s">
        <v>1928</v>
      </c>
      <c r="B27" s="1129">
        <v>47828</v>
      </c>
      <c r="C27" s="1128">
        <v>22557</v>
      </c>
      <c r="D27" s="1129">
        <v>2426</v>
      </c>
      <c r="E27" s="1128">
        <v>540</v>
      </c>
      <c r="F27" s="1129">
        <v>2023</v>
      </c>
      <c r="G27" s="1128">
        <v>120</v>
      </c>
      <c r="H27" s="1129">
        <v>639</v>
      </c>
      <c r="I27" s="1128">
        <v>0</v>
      </c>
      <c r="J27" s="1130">
        <v>5843</v>
      </c>
      <c r="K27" s="1131">
        <v>11951</v>
      </c>
      <c r="L27" s="1132">
        <v>54</v>
      </c>
      <c r="M27" s="1133">
        <v>0</v>
      </c>
      <c r="N27" s="2483">
        <v>722</v>
      </c>
      <c r="O27" s="2484"/>
      <c r="P27" s="2485">
        <f t="shared" si="1"/>
        <v>94703</v>
      </c>
      <c r="Q27" s="2485"/>
      <c r="S27" s="1141"/>
    </row>
    <row r="28" spans="1:19" s="1124" customFormat="1" ht="30" customHeight="1">
      <c r="A28" s="1134" t="s">
        <v>2617</v>
      </c>
      <c r="B28" s="1135">
        <v>46968</v>
      </c>
      <c r="C28" s="1136">
        <v>22731</v>
      </c>
      <c r="D28" s="1135">
        <v>2101</v>
      </c>
      <c r="E28" s="1136">
        <v>572</v>
      </c>
      <c r="F28" s="1135">
        <v>2044</v>
      </c>
      <c r="G28" s="1136">
        <v>137</v>
      </c>
      <c r="H28" s="1135">
        <v>751</v>
      </c>
      <c r="I28" s="1136">
        <v>0</v>
      </c>
      <c r="J28" s="1137">
        <v>6301</v>
      </c>
      <c r="K28" s="1138">
        <v>13288</v>
      </c>
      <c r="L28" s="1139">
        <v>52</v>
      </c>
      <c r="M28" s="1140">
        <v>0</v>
      </c>
      <c r="N28" s="2486">
        <v>750</v>
      </c>
      <c r="O28" s="2487"/>
      <c r="P28" s="2488">
        <f t="shared" si="1"/>
        <v>95695</v>
      </c>
      <c r="Q28" s="2489"/>
      <c r="S28" s="1141"/>
    </row>
    <row r="29" spans="1:19" s="1145" customFormat="1" ht="30" customHeight="1">
      <c r="A29" s="1142"/>
      <c r="B29" s="1143"/>
      <c r="C29" s="1144"/>
      <c r="D29" s="1144"/>
      <c r="E29" s="1144"/>
      <c r="F29" s="1144"/>
      <c r="G29" s="1144"/>
      <c r="H29" s="1143"/>
      <c r="I29" s="1143" t="s">
        <v>1929</v>
      </c>
      <c r="Q29" s="1146" t="s">
        <v>1930</v>
      </c>
    </row>
    <row r="30" spans="1:19" s="1145" customFormat="1" ht="11.25" customHeight="1">
      <c r="A30" s="1147"/>
      <c r="B30" s="1144"/>
      <c r="C30" s="1144"/>
      <c r="D30" s="1144"/>
      <c r="E30" s="1144"/>
      <c r="F30" s="1144"/>
      <c r="G30" s="1144"/>
      <c r="H30" s="1144"/>
      <c r="I30" s="1144"/>
    </row>
    <row r="31" spans="1:19" s="1145" customFormat="1" ht="17.25">
      <c r="A31" s="1147" t="s">
        <v>1931</v>
      </c>
      <c r="B31" s="1144"/>
      <c r="C31" s="1144"/>
      <c r="D31" s="1144"/>
      <c r="E31" s="1144"/>
      <c r="F31" s="1144"/>
      <c r="G31" s="1144"/>
      <c r="H31" s="1144"/>
      <c r="I31" s="1144"/>
    </row>
    <row r="32" spans="1:19" s="1145" customFormat="1" ht="30" customHeight="1">
      <c r="A32" s="2465" t="s">
        <v>1932</v>
      </c>
      <c r="B32" s="2465"/>
      <c r="C32" s="2465"/>
      <c r="D32" s="2465"/>
      <c r="E32" s="2465"/>
      <c r="F32" s="2465"/>
      <c r="G32" s="2465"/>
      <c r="H32" s="2465"/>
      <c r="I32" s="2465"/>
      <c r="J32" s="2465"/>
      <c r="K32" s="2465"/>
      <c r="L32" s="2465"/>
      <c r="M32" s="2465"/>
      <c r="N32" s="2465"/>
      <c r="O32" s="2465"/>
      <c r="P32" s="2465"/>
      <c r="Q32" s="2465"/>
    </row>
    <row r="33" spans="2:9" s="1145" customFormat="1" ht="30" customHeight="1">
      <c r="B33" s="1144"/>
      <c r="C33" s="1144"/>
      <c r="D33" s="1144"/>
      <c r="E33" s="1144"/>
      <c r="F33" s="1144"/>
      <c r="G33" s="1144"/>
      <c r="H33" s="1144"/>
      <c r="I33" s="1144"/>
    </row>
    <row r="34" spans="2:9" s="1145" customFormat="1" ht="30" customHeight="1">
      <c r="B34" s="1144"/>
      <c r="C34" s="1144"/>
      <c r="D34" s="1144"/>
      <c r="E34" s="1144"/>
      <c r="F34" s="1144"/>
      <c r="G34" s="1144"/>
      <c r="H34" s="1144"/>
      <c r="I34" s="1144"/>
    </row>
    <row r="35" spans="2:9" s="1145" customFormat="1" ht="30" customHeight="1">
      <c r="B35" s="1144"/>
      <c r="C35" s="1144"/>
      <c r="D35" s="1144"/>
      <c r="E35" s="1144"/>
      <c r="F35" s="1144"/>
      <c r="G35" s="1144"/>
      <c r="H35" s="1144"/>
      <c r="I35" s="1144"/>
    </row>
    <row r="36" spans="2:9" s="1145" customFormat="1" ht="30" customHeight="1">
      <c r="B36" s="1144"/>
      <c r="C36" s="1144"/>
      <c r="D36" s="1144"/>
      <c r="E36" s="1144"/>
      <c r="F36" s="1144"/>
      <c r="G36" s="1144"/>
      <c r="H36" s="1144"/>
      <c r="I36" s="1144"/>
    </row>
    <row r="37" spans="2:9" s="1145" customFormat="1" ht="30" customHeight="1">
      <c r="B37" s="1144"/>
      <c r="C37" s="1144"/>
      <c r="D37" s="1144"/>
      <c r="E37" s="1144"/>
      <c r="F37" s="1144"/>
      <c r="G37" s="1144"/>
      <c r="H37" s="1144"/>
      <c r="I37" s="1144"/>
    </row>
    <row r="38" spans="2:9" s="1145" customFormat="1" ht="30" customHeight="1">
      <c r="B38" s="1144"/>
      <c r="C38" s="1144"/>
      <c r="D38" s="1144"/>
      <c r="E38" s="1144"/>
      <c r="F38" s="1144"/>
      <c r="G38" s="1144"/>
      <c r="H38" s="1144"/>
      <c r="I38" s="1144"/>
    </row>
    <row r="39" spans="2:9" s="1145" customFormat="1" ht="30" customHeight="1">
      <c r="B39" s="1144"/>
      <c r="C39" s="1144"/>
      <c r="D39" s="1144"/>
      <c r="E39" s="1144"/>
      <c r="F39" s="1144"/>
      <c r="G39" s="1144"/>
      <c r="H39" s="1144"/>
      <c r="I39" s="1144"/>
    </row>
    <row r="40" spans="2:9" s="1145" customFormat="1" ht="30" customHeight="1">
      <c r="B40" s="1144"/>
      <c r="C40" s="1144"/>
      <c r="D40" s="1144"/>
      <c r="E40" s="1144"/>
      <c r="F40" s="1144"/>
      <c r="G40" s="1144"/>
      <c r="H40" s="1144"/>
      <c r="I40" s="1144"/>
    </row>
    <row r="41" spans="2:9" s="1145" customFormat="1" ht="30" customHeight="1">
      <c r="B41" s="1144"/>
      <c r="C41" s="1144"/>
      <c r="D41" s="1144"/>
      <c r="E41" s="1144"/>
      <c r="F41" s="1144"/>
      <c r="G41" s="1144"/>
      <c r="H41" s="1144"/>
      <c r="I41" s="1144"/>
    </row>
    <row r="42" spans="2:9" s="1145" customFormat="1" ht="30" customHeight="1">
      <c r="B42" s="1144"/>
      <c r="C42" s="1144"/>
      <c r="D42" s="1144"/>
      <c r="E42" s="1144"/>
      <c r="F42" s="1144"/>
      <c r="G42" s="1144"/>
      <c r="H42" s="1144"/>
      <c r="I42" s="1144"/>
    </row>
    <row r="43" spans="2:9" s="1145" customFormat="1" ht="30" customHeight="1">
      <c r="B43" s="1144"/>
      <c r="C43" s="1144"/>
      <c r="D43" s="1144"/>
      <c r="E43" s="1144"/>
      <c r="F43" s="1144"/>
      <c r="G43" s="1144"/>
      <c r="H43" s="1144"/>
      <c r="I43" s="1144"/>
    </row>
    <row r="44" spans="2:9" s="1145" customFormat="1" ht="30" customHeight="1">
      <c r="B44" s="1144"/>
      <c r="C44" s="1144"/>
      <c r="D44" s="1144"/>
      <c r="E44" s="1144"/>
      <c r="F44" s="1144"/>
      <c r="G44" s="1144"/>
      <c r="H44" s="1144"/>
      <c r="I44" s="1144"/>
    </row>
    <row r="45" spans="2:9" s="1145" customFormat="1" ht="30" customHeight="1">
      <c r="B45" s="1144"/>
      <c r="C45" s="1144"/>
      <c r="D45" s="1144"/>
      <c r="E45" s="1144"/>
      <c r="F45" s="1144"/>
      <c r="G45" s="1144"/>
      <c r="H45" s="1144"/>
      <c r="I45" s="1144"/>
    </row>
    <row r="46" spans="2:9" s="1145" customFormat="1" ht="30" customHeight="1">
      <c r="B46" s="1144"/>
      <c r="C46" s="1144"/>
      <c r="D46" s="1144"/>
      <c r="E46" s="1144"/>
      <c r="F46" s="1144"/>
      <c r="G46" s="1144"/>
      <c r="H46" s="1144"/>
      <c r="I46" s="1144"/>
    </row>
    <row r="47" spans="2:9" s="1145" customFormat="1" ht="30" customHeight="1">
      <c r="B47" s="1144"/>
      <c r="C47" s="1144"/>
      <c r="D47" s="1144"/>
      <c r="E47" s="1144"/>
      <c r="F47" s="1144"/>
      <c r="G47" s="1144"/>
      <c r="H47" s="1144"/>
      <c r="I47" s="1144"/>
    </row>
    <row r="48" spans="2:9" s="1145" customFormat="1" ht="20.100000000000001" customHeight="1">
      <c r="B48" s="1144"/>
      <c r="C48" s="1144"/>
      <c r="D48" s="1144"/>
      <c r="E48" s="1144"/>
      <c r="F48" s="1144"/>
      <c r="G48" s="1144"/>
      <c r="H48" s="1144"/>
      <c r="I48" s="1144"/>
    </row>
  </sheetData>
  <mergeCells count="57">
    <mergeCell ref="N26:O26"/>
    <mergeCell ref="P26:Q26"/>
    <mergeCell ref="N27:O27"/>
    <mergeCell ref="P27:Q27"/>
    <mergeCell ref="N28:O28"/>
    <mergeCell ref="P28:Q28"/>
    <mergeCell ref="N23:O23"/>
    <mergeCell ref="P23:Q23"/>
    <mergeCell ref="N24:O24"/>
    <mergeCell ref="P24:Q24"/>
    <mergeCell ref="N25:O25"/>
    <mergeCell ref="P25:Q25"/>
    <mergeCell ref="N20:O20"/>
    <mergeCell ref="P20:Q20"/>
    <mergeCell ref="N21:O21"/>
    <mergeCell ref="P21:Q21"/>
    <mergeCell ref="N22:O22"/>
    <mergeCell ref="P22:Q22"/>
    <mergeCell ref="N17:O17"/>
    <mergeCell ref="P17:Q17"/>
    <mergeCell ref="N18:O18"/>
    <mergeCell ref="P18:Q18"/>
    <mergeCell ref="N19:O19"/>
    <mergeCell ref="P19:Q19"/>
    <mergeCell ref="N14:O14"/>
    <mergeCell ref="P14:Q14"/>
    <mergeCell ref="N15:O15"/>
    <mergeCell ref="P15:Q15"/>
    <mergeCell ref="N16:O16"/>
    <mergeCell ref="P16:Q16"/>
    <mergeCell ref="N11:O11"/>
    <mergeCell ref="P11:Q11"/>
    <mergeCell ref="N12:O12"/>
    <mergeCell ref="P12:Q12"/>
    <mergeCell ref="N13:O13"/>
    <mergeCell ref="P13:Q13"/>
    <mergeCell ref="P8:Q8"/>
    <mergeCell ref="N9:O9"/>
    <mergeCell ref="P9:Q9"/>
    <mergeCell ref="N10:O10"/>
    <mergeCell ref="P10:Q10"/>
    <mergeCell ref="A32:Q32"/>
    <mergeCell ref="L3:M3"/>
    <mergeCell ref="B3:C3"/>
    <mergeCell ref="D3:E3"/>
    <mergeCell ref="F3:G3"/>
    <mergeCell ref="H3:I3"/>
    <mergeCell ref="J3:K3"/>
    <mergeCell ref="N3:O4"/>
    <mergeCell ref="P3:Q4"/>
    <mergeCell ref="N5:O5"/>
    <mergeCell ref="P5:Q5"/>
    <mergeCell ref="N6:O6"/>
    <mergeCell ref="P6:Q6"/>
    <mergeCell ref="N7:O7"/>
    <mergeCell ref="P7:Q7"/>
    <mergeCell ref="N8:O8"/>
  </mergeCells>
  <phoneticPr fontId="8"/>
  <printOptions horizontalCentered="1"/>
  <pageMargins left="0.98425196850393704" right="0.78740157480314965" top="0.98425196850393704" bottom="0.39370078740157483" header="0.51181102362204722" footer="0.51181102362204722"/>
  <pageSetup paperSize="9" scale="5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253D2-EFA3-485E-88DB-BF0A8DFD57AE}">
  <sheetPr>
    <pageSetUpPr fitToPage="1"/>
  </sheetPr>
  <dimension ref="A1:E26"/>
  <sheetViews>
    <sheetView view="pageBreakPreview" zoomScale="90" zoomScaleNormal="100" zoomScaleSheetLayoutView="90" workbookViewId="0">
      <selection activeCell="C20" sqref="C20"/>
    </sheetView>
  </sheetViews>
  <sheetFormatPr defaultRowHeight="13.5"/>
  <cols>
    <col min="1" max="5" width="14.125" customWidth="1"/>
  </cols>
  <sheetData>
    <row r="1" spans="1:5" s="137" customFormat="1" ht="19.5" customHeight="1">
      <c r="A1" s="161" t="s">
        <v>592</v>
      </c>
      <c r="E1" s="138"/>
    </row>
    <row r="2" spans="1:5" s="137" customFormat="1" ht="19.5" customHeight="1">
      <c r="A2" s="161" t="s">
        <v>593</v>
      </c>
      <c r="E2" s="138"/>
    </row>
    <row r="3" spans="1:5" s="137" customFormat="1" ht="19.5" customHeight="1">
      <c r="A3" s="161" t="s">
        <v>594</v>
      </c>
      <c r="E3" s="138"/>
    </row>
    <row r="4" spans="1:5" s="137" customFormat="1" ht="19.5" customHeight="1">
      <c r="A4" s="136"/>
      <c r="E4" s="138"/>
    </row>
    <row r="5" spans="1:5" ht="19.5" customHeight="1">
      <c r="A5" s="160" t="s">
        <v>32</v>
      </c>
      <c r="B5" s="160" t="s">
        <v>325</v>
      </c>
      <c r="C5" s="160" t="s">
        <v>326</v>
      </c>
      <c r="D5" s="160" t="s">
        <v>327</v>
      </c>
      <c r="E5" s="160" t="s">
        <v>328</v>
      </c>
    </row>
    <row r="6" spans="1:5" ht="24.95" customHeight="1">
      <c r="A6" s="197" t="s">
        <v>329</v>
      </c>
      <c r="B6" s="147">
        <v>96360</v>
      </c>
      <c r="C6" s="147">
        <v>91326</v>
      </c>
      <c r="D6" s="147">
        <v>187686</v>
      </c>
      <c r="E6" s="147">
        <v>71310</v>
      </c>
    </row>
    <row r="7" spans="1:5" ht="24.95" customHeight="1">
      <c r="A7" s="197" t="s">
        <v>330</v>
      </c>
      <c r="B7" s="147">
        <v>97328</v>
      </c>
      <c r="C7" s="147">
        <v>92198</v>
      </c>
      <c r="D7" s="147">
        <v>189526</v>
      </c>
      <c r="E7" s="147">
        <v>72832</v>
      </c>
    </row>
    <row r="8" spans="1:5" ht="24.95" customHeight="1">
      <c r="A8" s="197" t="s">
        <v>331</v>
      </c>
      <c r="B8" s="147">
        <v>98338</v>
      </c>
      <c r="C8" s="147">
        <v>93244</v>
      </c>
      <c r="D8" s="147">
        <v>191582</v>
      </c>
      <c r="E8" s="147">
        <v>74656</v>
      </c>
    </row>
    <row r="9" spans="1:5" ht="24.95" customHeight="1">
      <c r="A9" s="197" t="s">
        <v>332</v>
      </c>
      <c r="B9" s="147">
        <v>99837</v>
      </c>
      <c r="C9" s="147">
        <v>94815</v>
      </c>
      <c r="D9" s="147">
        <v>194652</v>
      </c>
      <c r="E9" s="147">
        <v>76635</v>
      </c>
    </row>
    <row r="10" spans="1:5" ht="24.95" customHeight="1">
      <c r="A10" s="197" t="s">
        <v>333</v>
      </c>
      <c r="B10" s="147">
        <v>101509</v>
      </c>
      <c r="C10" s="147">
        <v>96344</v>
      </c>
      <c r="D10" s="147">
        <v>197853</v>
      </c>
      <c r="E10" s="147">
        <v>78778</v>
      </c>
    </row>
    <row r="11" spans="1:5" ht="24.95" customHeight="1">
      <c r="A11" s="197" t="s">
        <v>334</v>
      </c>
      <c r="B11" s="147">
        <v>102820</v>
      </c>
      <c r="C11" s="147">
        <v>97608</v>
      </c>
      <c r="D11" s="147">
        <v>200428</v>
      </c>
      <c r="E11" s="147">
        <v>80488</v>
      </c>
    </row>
    <row r="12" spans="1:5" ht="24.95" customHeight="1">
      <c r="A12" s="197" t="s">
        <v>335</v>
      </c>
      <c r="B12" s="147">
        <v>104262</v>
      </c>
      <c r="C12" s="147">
        <v>98991</v>
      </c>
      <c r="D12" s="147">
        <v>203253</v>
      </c>
      <c r="E12" s="147">
        <v>82281</v>
      </c>
    </row>
    <row r="13" spans="1:5" ht="24.95" customHeight="1">
      <c r="A13" s="197" t="s">
        <v>336</v>
      </c>
      <c r="B13" s="147">
        <v>105634</v>
      </c>
      <c r="C13" s="147">
        <v>100472</v>
      </c>
      <c r="D13" s="147">
        <v>206106</v>
      </c>
      <c r="E13" s="147">
        <v>83872</v>
      </c>
    </row>
    <row r="14" spans="1:5" ht="24.95" customHeight="1">
      <c r="A14" s="197" t="s">
        <v>337</v>
      </c>
      <c r="B14" s="153">
        <v>106313</v>
      </c>
      <c r="C14" s="153">
        <v>101315</v>
      </c>
      <c r="D14" s="153">
        <v>207628</v>
      </c>
      <c r="E14" s="153">
        <v>84983</v>
      </c>
    </row>
    <row r="15" spans="1:5" ht="24.95" customHeight="1">
      <c r="A15" s="197" t="s">
        <v>338</v>
      </c>
      <c r="B15" s="153">
        <v>110463</v>
      </c>
      <c r="C15" s="153">
        <v>105868</v>
      </c>
      <c r="D15" s="153">
        <v>216331</v>
      </c>
      <c r="E15" s="153">
        <v>90338</v>
      </c>
    </row>
    <row r="16" spans="1:5" ht="21.95" customHeight="1">
      <c r="A16" s="197" t="s">
        <v>339</v>
      </c>
      <c r="B16" s="153">
        <v>111348</v>
      </c>
      <c r="C16" s="153">
        <v>107070</v>
      </c>
      <c r="D16" s="153">
        <v>218418</v>
      </c>
      <c r="E16" s="153">
        <v>91615</v>
      </c>
    </row>
    <row r="17" spans="1:5" ht="21.95" customHeight="1">
      <c r="A17" s="197" t="s">
        <v>340</v>
      </c>
      <c r="B17" s="153">
        <v>112057</v>
      </c>
      <c r="C17" s="153">
        <v>108078</v>
      </c>
      <c r="D17" s="153">
        <v>220135</v>
      </c>
      <c r="E17" s="153">
        <v>92890</v>
      </c>
    </row>
    <row r="18" spans="1:5" ht="21.95" customHeight="1">
      <c r="A18" s="197" t="s">
        <v>341</v>
      </c>
      <c r="B18" s="153">
        <v>113290</v>
      </c>
      <c r="C18" s="153">
        <v>109528</v>
      </c>
      <c r="D18" s="153">
        <v>222818</v>
      </c>
      <c r="E18" s="153">
        <v>94737</v>
      </c>
    </row>
    <row r="19" spans="1:5" ht="21.95" customHeight="1">
      <c r="A19" s="197" t="s">
        <v>342</v>
      </c>
      <c r="B19" s="153">
        <v>114969</v>
      </c>
      <c r="C19" s="153">
        <v>111284</v>
      </c>
      <c r="D19" s="153">
        <v>226253</v>
      </c>
      <c r="E19" s="153">
        <v>96846</v>
      </c>
    </row>
    <row r="20" spans="1:5" ht="21.95" customHeight="1">
      <c r="A20" s="197" t="s">
        <v>343</v>
      </c>
      <c r="B20" s="153">
        <v>116556</v>
      </c>
      <c r="C20" s="153">
        <v>112848</v>
      </c>
      <c r="D20" s="153">
        <v>229404</v>
      </c>
      <c r="E20" s="153">
        <v>98971</v>
      </c>
    </row>
    <row r="21" spans="1:5" ht="21.95" customHeight="1">
      <c r="A21" s="197" t="s">
        <v>344</v>
      </c>
      <c r="B21" s="153">
        <v>118245</v>
      </c>
      <c r="C21" s="153">
        <v>114649</v>
      </c>
      <c r="D21" s="153">
        <v>232894</v>
      </c>
      <c r="E21" s="153">
        <v>101102</v>
      </c>
    </row>
    <row r="22" spans="1:5" ht="21.95" customHeight="1">
      <c r="A22" s="197" t="s">
        <v>345</v>
      </c>
      <c r="B22" s="153">
        <v>120349</v>
      </c>
      <c r="C22" s="153">
        <v>116493</v>
      </c>
      <c r="D22" s="153">
        <v>236842</v>
      </c>
      <c r="E22" s="153">
        <v>104040</v>
      </c>
    </row>
    <row r="23" spans="1:5" ht="21.95" customHeight="1">
      <c r="A23" s="197" t="s">
        <v>346</v>
      </c>
      <c r="B23" s="153">
        <v>122210</v>
      </c>
      <c r="C23" s="153">
        <v>118173</v>
      </c>
      <c r="D23" s="153">
        <v>240383</v>
      </c>
      <c r="E23" s="153">
        <v>106418</v>
      </c>
    </row>
    <row r="24" spans="1:5" ht="21.95" customHeight="1">
      <c r="A24" s="197" t="s">
        <v>347</v>
      </c>
      <c r="B24" s="153">
        <v>125071</v>
      </c>
      <c r="C24" s="153">
        <v>120440</v>
      </c>
      <c r="D24" s="153">
        <v>245511</v>
      </c>
      <c r="E24" s="153">
        <v>110019</v>
      </c>
    </row>
    <row r="25" spans="1:5" ht="21.95" customHeight="1">
      <c r="A25" s="197" t="s">
        <v>2399</v>
      </c>
      <c r="B25" s="153">
        <v>128004</v>
      </c>
      <c r="C25" s="153">
        <v>123204</v>
      </c>
      <c r="D25" s="153">
        <v>251208</v>
      </c>
      <c r="E25" s="153">
        <v>114092</v>
      </c>
    </row>
    <row r="26" spans="1:5" ht="17.25">
      <c r="A26" s="197"/>
      <c r="B26" s="153"/>
      <c r="C26" s="153"/>
      <c r="D26" s="153"/>
      <c r="E26" s="153"/>
    </row>
  </sheetData>
  <phoneticPr fontId="8"/>
  <printOptions horizontalCentered="1"/>
  <pageMargins left="0.98425196850393704" right="0.98425196850393704" top="0.98425196850393704" bottom="0.98425196850393704" header="0.51181102362204722" footer="0.51181102362204722"/>
  <pageSetup paperSize="9" fitToHeight="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E3DDC-CA47-4F0A-A235-D282C688E1A0}">
  <sheetPr>
    <pageSetUpPr fitToPage="1"/>
  </sheetPr>
  <dimension ref="A1:F29"/>
  <sheetViews>
    <sheetView view="pageBreakPreview" zoomScaleNormal="100" zoomScaleSheetLayoutView="100" workbookViewId="0">
      <pane ySplit="4" topLeftCell="A14" activePane="bottomLeft" state="frozen"/>
      <selection pane="bottomLeft" activeCell="A8" sqref="A8"/>
    </sheetView>
  </sheetViews>
  <sheetFormatPr defaultRowHeight="13.5"/>
  <cols>
    <col min="1" max="1" width="17.125" style="264" customWidth="1"/>
    <col min="2" max="4" width="18.625" style="264" customWidth="1"/>
    <col min="5" max="16384" width="9" style="264"/>
  </cols>
  <sheetData>
    <row r="1" spans="1:6" ht="21.75" customHeight="1">
      <c r="A1" s="1150" t="s">
        <v>1933</v>
      </c>
    </row>
    <row r="2" spans="1:6" ht="21.75" customHeight="1">
      <c r="A2" s="265"/>
      <c r="B2" s="265"/>
      <c r="D2" s="1122" t="s">
        <v>1934</v>
      </c>
    </row>
    <row r="3" spans="1:6" ht="18" customHeight="1">
      <c r="A3" s="1151" t="s">
        <v>1935</v>
      </c>
      <c r="B3" s="2490" t="s">
        <v>1936</v>
      </c>
      <c r="C3" s="2492" t="s">
        <v>1937</v>
      </c>
      <c r="D3" s="2390" t="s">
        <v>1796</v>
      </c>
    </row>
    <row r="4" spans="1:6" ht="18" customHeight="1">
      <c r="A4" s="967" t="s">
        <v>3</v>
      </c>
      <c r="B4" s="2491"/>
      <c r="C4" s="2493"/>
      <c r="D4" s="2392"/>
    </row>
    <row r="5" spans="1:6" ht="18" customHeight="1">
      <c r="A5" s="818" t="s">
        <v>1729</v>
      </c>
      <c r="B5" s="1152">
        <v>16436.3</v>
      </c>
      <c r="C5" s="1153">
        <v>11008.8</v>
      </c>
      <c r="D5" s="1154">
        <f t="shared" ref="D5:D27" si="0">SUM(B5:C5)</f>
        <v>27445.1</v>
      </c>
    </row>
    <row r="6" spans="1:6" ht="18" customHeight="1">
      <c r="A6" s="945" t="s">
        <v>1730</v>
      </c>
      <c r="B6" s="1155">
        <v>14638.9</v>
      </c>
      <c r="C6" s="1156">
        <v>12831.8</v>
      </c>
      <c r="D6" s="1154">
        <f t="shared" si="0"/>
        <v>27470.699999999997</v>
      </c>
    </row>
    <row r="7" spans="1:6" ht="18" customHeight="1">
      <c r="A7" s="945" t="s">
        <v>1633</v>
      </c>
      <c r="B7" s="1155">
        <v>13692</v>
      </c>
      <c r="C7" s="1156">
        <v>13484</v>
      </c>
      <c r="D7" s="1154">
        <f t="shared" si="0"/>
        <v>27176</v>
      </c>
    </row>
    <row r="8" spans="1:6" ht="18" customHeight="1">
      <c r="A8" s="945" t="s">
        <v>1634</v>
      </c>
      <c r="B8" s="1155">
        <v>11801</v>
      </c>
      <c r="C8" s="1157">
        <v>14299</v>
      </c>
      <c r="D8" s="1154">
        <f t="shared" si="0"/>
        <v>26100</v>
      </c>
    </row>
    <row r="9" spans="1:6" ht="18" customHeight="1">
      <c r="A9" s="945" t="s">
        <v>1635</v>
      </c>
      <c r="B9" s="1155">
        <v>11011</v>
      </c>
      <c r="C9" s="1157">
        <v>14245</v>
      </c>
      <c r="D9" s="1158">
        <f t="shared" si="0"/>
        <v>25256</v>
      </c>
    </row>
    <row r="10" spans="1:6" ht="18" customHeight="1">
      <c r="A10" s="945" t="s">
        <v>1636</v>
      </c>
      <c r="B10" s="1155">
        <v>10176</v>
      </c>
      <c r="C10" s="1156">
        <v>14526</v>
      </c>
      <c r="D10" s="1158">
        <f t="shared" si="0"/>
        <v>24702</v>
      </c>
    </row>
    <row r="11" spans="1:6" ht="18" customHeight="1">
      <c r="A11" s="818" t="s">
        <v>1637</v>
      </c>
      <c r="B11" s="1155">
        <v>8986</v>
      </c>
      <c r="C11" s="1156">
        <v>15491</v>
      </c>
      <c r="D11" s="1154">
        <f t="shared" si="0"/>
        <v>24477</v>
      </c>
    </row>
    <row r="12" spans="1:6" ht="18" customHeight="1">
      <c r="A12" s="818" t="s">
        <v>1638</v>
      </c>
      <c r="B12" s="1155">
        <v>8179</v>
      </c>
      <c r="C12" s="1156">
        <v>16336</v>
      </c>
      <c r="D12" s="1154">
        <f t="shared" si="0"/>
        <v>24515</v>
      </c>
    </row>
    <row r="13" spans="1:6" ht="18" customHeight="1">
      <c r="A13" s="818" t="s">
        <v>1938</v>
      </c>
      <c r="B13" s="1155">
        <v>7758</v>
      </c>
      <c r="C13" s="1156">
        <v>15889</v>
      </c>
      <c r="D13" s="1159">
        <f t="shared" si="0"/>
        <v>23647</v>
      </c>
      <c r="F13" s="308"/>
    </row>
    <row r="14" spans="1:6" ht="18" customHeight="1">
      <c r="A14" s="818" t="s">
        <v>1939</v>
      </c>
      <c r="B14" s="1155">
        <v>7631</v>
      </c>
      <c r="C14" s="1156">
        <v>15903</v>
      </c>
      <c r="D14" s="1159">
        <f t="shared" si="0"/>
        <v>23534</v>
      </c>
    </row>
    <row r="15" spans="1:6" ht="18" customHeight="1">
      <c r="A15" s="818" t="s">
        <v>1940</v>
      </c>
      <c r="B15" s="1160">
        <v>7387</v>
      </c>
      <c r="C15" s="1157">
        <v>15268</v>
      </c>
      <c r="D15" s="1159">
        <f t="shared" si="0"/>
        <v>22655</v>
      </c>
    </row>
    <row r="16" spans="1:6" ht="18" customHeight="1">
      <c r="A16" s="818" t="s">
        <v>1941</v>
      </c>
      <c r="B16" s="1160">
        <v>6324</v>
      </c>
      <c r="C16" s="1157">
        <v>15100</v>
      </c>
      <c r="D16" s="1159">
        <f>SUM(B16:C16)</f>
        <v>21424</v>
      </c>
    </row>
    <row r="17" spans="1:5" ht="18" customHeight="1">
      <c r="A17" s="818" t="s">
        <v>1942</v>
      </c>
      <c r="B17" s="1160">
        <v>6265</v>
      </c>
      <c r="C17" s="1157">
        <v>16100</v>
      </c>
      <c r="D17" s="1159">
        <f>SUM(B17:C17)</f>
        <v>22365</v>
      </c>
    </row>
    <row r="18" spans="1:5" ht="18" customHeight="1">
      <c r="A18" s="818" t="s">
        <v>1943</v>
      </c>
      <c r="B18" s="1160">
        <v>4893</v>
      </c>
      <c r="C18" s="1157">
        <v>16611</v>
      </c>
      <c r="D18" s="1159">
        <f t="shared" si="0"/>
        <v>21504</v>
      </c>
    </row>
    <row r="19" spans="1:5" ht="18" customHeight="1">
      <c r="A19" s="818" t="s">
        <v>1944</v>
      </c>
      <c r="B19" s="1160">
        <v>3142</v>
      </c>
      <c r="C19" s="1157">
        <v>18677</v>
      </c>
      <c r="D19" s="1159">
        <f t="shared" si="0"/>
        <v>21819</v>
      </c>
      <c r="E19" s="308"/>
    </row>
    <row r="20" spans="1:5" ht="18" customHeight="1">
      <c r="A20" s="818" t="s">
        <v>1945</v>
      </c>
      <c r="B20" s="1160">
        <v>3473</v>
      </c>
      <c r="C20" s="1157">
        <v>17830</v>
      </c>
      <c r="D20" s="1159">
        <f t="shared" si="0"/>
        <v>21303</v>
      </c>
      <c r="E20" s="308"/>
    </row>
    <row r="21" spans="1:5" ht="18" customHeight="1">
      <c r="A21" s="818" t="s">
        <v>1946</v>
      </c>
      <c r="B21" s="1155">
        <v>3155</v>
      </c>
      <c r="C21" s="1156">
        <v>18281</v>
      </c>
      <c r="D21" s="1159">
        <f t="shared" si="0"/>
        <v>21436</v>
      </c>
    </row>
    <row r="22" spans="1:5" ht="18" customHeight="1">
      <c r="A22" s="818" t="s">
        <v>1947</v>
      </c>
      <c r="B22" s="1155">
        <v>2152</v>
      </c>
      <c r="C22" s="1156">
        <v>18673</v>
      </c>
      <c r="D22" s="1161">
        <f t="shared" si="0"/>
        <v>20825</v>
      </c>
    </row>
    <row r="23" spans="1:5" ht="18" customHeight="1">
      <c r="A23" s="945" t="s">
        <v>1948</v>
      </c>
      <c r="B23" s="1155">
        <v>1684</v>
      </c>
      <c r="C23" s="1156">
        <v>18970</v>
      </c>
      <c r="D23" s="1161">
        <f t="shared" si="0"/>
        <v>20654</v>
      </c>
    </row>
    <row r="24" spans="1:5" ht="18" customHeight="1">
      <c r="A24" s="818" t="s">
        <v>1646</v>
      </c>
      <c r="B24" s="1155">
        <v>1618</v>
      </c>
      <c r="C24" s="1156">
        <v>18603</v>
      </c>
      <c r="D24" s="1161">
        <f t="shared" si="0"/>
        <v>20221</v>
      </c>
    </row>
    <row r="25" spans="1:5" ht="18" customHeight="1">
      <c r="A25" s="945" t="s">
        <v>1949</v>
      </c>
      <c r="B25" s="1155">
        <v>1678</v>
      </c>
      <c r="C25" s="1156">
        <v>18856</v>
      </c>
      <c r="D25" s="1161">
        <f t="shared" si="0"/>
        <v>20534</v>
      </c>
    </row>
    <row r="26" spans="1:5" ht="18" customHeight="1">
      <c r="A26" s="945" t="s">
        <v>1739</v>
      </c>
      <c r="B26" s="1155">
        <v>1488</v>
      </c>
      <c r="C26" s="1156">
        <v>18799</v>
      </c>
      <c r="D26" s="1161">
        <f t="shared" si="0"/>
        <v>20287</v>
      </c>
    </row>
    <row r="27" spans="1:5" ht="18" customHeight="1">
      <c r="A27" s="950" t="s">
        <v>2612</v>
      </c>
      <c r="B27" s="1162">
        <v>1484</v>
      </c>
      <c r="C27" s="1163">
        <v>17843</v>
      </c>
      <c r="D27" s="1164">
        <f t="shared" si="0"/>
        <v>19327</v>
      </c>
    </row>
    <row r="28" spans="1:5">
      <c r="A28" s="818"/>
      <c r="B28" s="831"/>
      <c r="C28" s="831"/>
      <c r="D28" s="1165" t="s">
        <v>1950</v>
      </c>
    </row>
    <row r="29" spans="1:5">
      <c r="D29" s="1166"/>
    </row>
  </sheetData>
  <mergeCells count="3">
    <mergeCell ref="B3:B4"/>
    <mergeCell ref="C3:C4"/>
    <mergeCell ref="D3:D4"/>
  </mergeCells>
  <phoneticPr fontId="8"/>
  <printOptions horizontalCentered="1" verticalCentered="1"/>
  <pageMargins left="0.70866141732283472" right="0.70866141732283472" top="0.74803149606299213" bottom="0.74803149606299213" header="0.31496062992125984" footer="0.31496062992125984"/>
  <pageSetup paperSize="9" fitToHeight="0" orientation="portrait"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7CB2-7D78-478A-B974-3CD11938AA79}">
  <dimension ref="A1:R42"/>
  <sheetViews>
    <sheetView zoomScale="55" zoomScaleNormal="55" workbookViewId="0">
      <selection activeCell="V6" sqref="V6"/>
    </sheetView>
  </sheetViews>
  <sheetFormatPr defaultRowHeight="13.5"/>
  <cols>
    <col min="1" max="1" width="25.625" style="264" customWidth="1"/>
    <col min="2" max="16" width="10.625" style="1754" customWidth="1"/>
    <col min="17" max="17" width="9" style="264" customWidth="1"/>
    <col min="18" max="16384" width="9" style="264"/>
  </cols>
  <sheetData>
    <row r="1" spans="1:18" ht="37.5" customHeight="1">
      <c r="A1" s="2500" t="s">
        <v>1951</v>
      </c>
      <c r="B1" s="2500"/>
      <c r="C1" s="2500"/>
      <c r="D1" s="2500"/>
      <c r="E1" s="2500"/>
    </row>
    <row r="2" spans="1:18" ht="30" customHeight="1">
      <c r="A2" s="265"/>
      <c r="B2" s="293"/>
      <c r="C2" s="1750"/>
      <c r="D2" s="293"/>
      <c r="E2" s="293"/>
      <c r="F2" s="1167"/>
      <c r="G2" s="2494"/>
      <c r="H2" s="2494"/>
      <c r="I2" s="2494"/>
      <c r="J2" s="2494"/>
      <c r="K2" s="2494"/>
      <c r="L2" s="2494"/>
      <c r="M2" s="2494"/>
      <c r="N2" s="1937"/>
      <c r="O2" s="1937"/>
      <c r="P2" s="1937" t="s">
        <v>1952</v>
      </c>
    </row>
    <row r="3" spans="1:18" ht="30" customHeight="1">
      <c r="A3" s="1168" t="s">
        <v>1320</v>
      </c>
      <c r="B3" s="2498" t="s">
        <v>1097</v>
      </c>
      <c r="C3" s="2498" t="s">
        <v>1953</v>
      </c>
      <c r="D3" s="2498" t="s">
        <v>1954</v>
      </c>
      <c r="E3" s="2498" t="s">
        <v>699</v>
      </c>
      <c r="F3" s="2498" t="s">
        <v>1100</v>
      </c>
      <c r="G3" s="2498" t="s">
        <v>1790</v>
      </c>
      <c r="H3" s="2498" t="s">
        <v>1955</v>
      </c>
      <c r="I3" s="2498" t="s">
        <v>1956</v>
      </c>
      <c r="J3" s="2498" t="s">
        <v>696</v>
      </c>
      <c r="K3" s="2498" t="s">
        <v>1957</v>
      </c>
      <c r="L3" s="2498" t="s">
        <v>1958</v>
      </c>
      <c r="M3" s="2498" t="s">
        <v>91</v>
      </c>
      <c r="N3" s="2498" t="s">
        <v>101</v>
      </c>
      <c r="O3" s="2498" t="s">
        <v>346</v>
      </c>
      <c r="P3" s="2501" t="s">
        <v>347</v>
      </c>
      <c r="Q3" s="1169"/>
    </row>
    <row r="4" spans="1:18" ht="30" customHeight="1">
      <c r="A4" s="1170" t="s">
        <v>1285</v>
      </c>
      <c r="B4" s="2499"/>
      <c r="C4" s="2499"/>
      <c r="D4" s="2499"/>
      <c r="E4" s="2499"/>
      <c r="F4" s="2499"/>
      <c r="G4" s="2499"/>
      <c r="H4" s="2499"/>
      <c r="I4" s="2499"/>
      <c r="J4" s="2499"/>
      <c r="K4" s="2499"/>
      <c r="L4" s="2499"/>
      <c r="M4" s="2499"/>
      <c r="N4" s="2499"/>
      <c r="O4" s="2499"/>
      <c r="P4" s="2502"/>
      <c r="Q4" s="308"/>
    </row>
    <row r="5" spans="1:18" ht="45.95" customHeight="1">
      <c r="A5" s="1938" t="s">
        <v>1959</v>
      </c>
      <c r="B5" s="1171">
        <v>396</v>
      </c>
      <c r="C5" s="1173">
        <v>374</v>
      </c>
      <c r="D5" s="1172">
        <v>414</v>
      </c>
      <c r="E5" s="1172">
        <v>419</v>
      </c>
      <c r="F5" s="1172">
        <v>397</v>
      </c>
      <c r="G5" s="1172">
        <v>452</v>
      </c>
      <c r="H5" s="1173">
        <v>443</v>
      </c>
      <c r="I5" s="1172">
        <v>396</v>
      </c>
      <c r="J5" s="1172">
        <v>474</v>
      </c>
      <c r="K5" s="1172">
        <v>498</v>
      </c>
      <c r="L5" s="1172">
        <v>477</v>
      </c>
      <c r="M5" s="1173">
        <v>440</v>
      </c>
      <c r="N5" s="1172">
        <v>481</v>
      </c>
      <c r="O5" s="1172">
        <v>477</v>
      </c>
      <c r="P5" s="1172">
        <v>508</v>
      </c>
      <c r="Q5" s="308"/>
    </row>
    <row r="6" spans="1:18" ht="45.95" customHeight="1">
      <c r="A6" s="1938" t="s">
        <v>1960</v>
      </c>
      <c r="B6" s="1171">
        <v>182</v>
      </c>
      <c r="C6" s="1173">
        <v>207</v>
      </c>
      <c r="D6" s="1172">
        <v>223</v>
      </c>
      <c r="E6" s="1172">
        <v>238</v>
      </c>
      <c r="F6" s="1172">
        <v>279</v>
      </c>
      <c r="G6" s="1172">
        <v>265</v>
      </c>
      <c r="H6" s="1173">
        <v>254</v>
      </c>
      <c r="I6" s="1172">
        <v>223</v>
      </c>
      <c r="J6" s="1172">
        <v>231</v>
      </c>
      <c r="K6" s="1172">
        <v>250</v>
      </c>
      <c r="L6" s="1172">
        <v>274</v>
      </c>
      <c r="M6" s="1173">
        <v>269</v>
      </c>
      <c r="N6" s="1172">
        <v>275</v>
      </c>
      <c r="O6" s="1172">
        <v>239</v>
      </c>
      <c r="P6" s="1172">
        <v>265</v>
      </c>
      <c r="Q6" s="308"/>
    </row>
    <row r="7" spans="1:18" ht="45.95" customHeight="1">
      <c r="A7" s="1938" t="s">
        <v>1961</v>
      </c>
      <c r="B7" s="1171">
        <v>167</v>
      </c>
      <c r="C7" s="1173">
        <v>162</v>
      </c>
      <c r="D7" s="1172">
        <v>158</v>
      </c>
      <c r="E7" s="1172">
        <v>145</v>
      </c>
      <c r="F7" s="1172">
        <v>145</v>
      </c>
      <c r="G7" s="1172">
        <v>150</v>
      </c>
      <c r="H7" s="1173">
        <v>147</v>
      </c>
      <c r="I7" s="1172">
        <v>144</v>
      </c>
      <c r="J7" s="1172">
        <v>159</v>
      </c>
      <c r="K7" s="1172">
        <v>136</v>
      </c>
      <c r="L7" s="1172">
        <v>118</v>
      </c>
      <c r="M7" s="1173">
        <v>134</v>
      </c>
      <c r="N7" s="1172">
        <v>140</v>
      </c>
      <c r="O7" s="1172">
        <v>129</v>
      </c>
      <c r="P7" s="1172">
        <v>152</v>
      </c>
      <c r="Q7" s="308"/>
    </row>
    <row r="8" spans="1:18" ht="45.95" customHeight="1">
      <c r="A8" s="1939" t="s">
        <v>1962</v>
      </c>
      <c r="B8" s="1174" t="s">
        <v>954</v>
      </c>
      <c r="C8" s="1176" t="s">
        <v>954</v>
      </c>
      <c r="D8" s="1175" t="s">
        <v>954</v>
      </c>
      <c r="E8" s="1175" t="s">
        <v>954</v>
      </c>
      <c r="F8" s="1175" t="s">
        <v>954</v>
      </c>
      <c r="G8" s="1175" t="s">
        <v>954</v>
      </c>
      <c r="H8" s="1176" t="s">
        <v>954</v>
      </c>
      <c r="I8" s="1175" t="s">
        <v>954</v>
      </c>
      <c r="J8" s="1175" t="s">
        <v>954</v>
      </c>
      <c r="K8" s="1175" t="s">
        <v>946</v>
      </c>
      <c r="L8" s="1175" t="s">
        <v>946</v>
      </c>
      <c r="M8" s="1176" t="s">
        <v>946</v>
      </c>
      <c r="N8" s="1175" t="s">
        <v>946</v>
      </c>
      <c r="O8" s="1175" t="s">
        <v>946</v>
      </c>
      <c r="P8" s="1175" t="s">
        <v>946</v>
      </c>
      <c r="Q8" s="308"/>
    </row>
    <row r="9" spans="1:18" ht="45.95" customHeight="1">
      <c r="A9" s="1938" t="s">
        <v>1963</v>
      </c>
      <c r="B9" s="1171">
        <v>106</v>
      </c>
      <c r="C9" s="1173">
        <v>154</v>
      </c>
      <c r="D9" s="1172">
        <v>161</v>
      </c>
      <c r="E9" s="1172">
        <v>136</v>
      </c>
      <c r="F9" s="1172">
        <v>168</v>
      </c>
      <c r="G9" s="1172">
        <v>147</v>
      </c>
      <c r="H9" s="1173">
        <v>139</v>
      </c>
      <c r="I9" s="1172">
        <v>143</v>
      </c>
      <c r="J9" s="1172">
        <v>159</v>
      </c>
      <c r="K9" s="1172">
        <v>183</v>
      </c>
      <c r="L9" s="1172">
        <v>125</v>
      </c>
      <c r="M9" s="1173">
        <v>111</v>
      </c>
      <c r="N9" s="1172">
        <v>132</v>
      </c>
      <c r="O9" s="1172">
        <v>122</v>
      </c>
      <c r="P9" s="1172">
        <v>118</v>
      </c>
      <c r="Q9" s="308"/>
      <c r="R9" s="1177"/>
    </row>
    <row r="10" spans="1:18" ht="45.95" customHeight="1">
      <c r="A10" s="1938" t="s">
        <v>1964</v>
      </c>
      <c r="B10" s="1171">
        <v>38</v>
      </c>
      <c r="C10" s="1173">
        <v>47</v>
      </c>
      <c r="D10" s="1172">
        <v>66</v>
      </c>
      <c r="E10" s="1172">
        <v>58</v>
      </c>
      <c r="F10" s="1172">
        <v>75</v>
      </c>
      <c r="G10" s="1172">
        <v>94</v>
      </c>
      <c r="H10" s="1173">
        <v>101</v>
      </c>
      <c r="I10" s="1172">
        <v>110</v>
      </c>
      <c r="J10" s="1172">
        <v>115</v>
      </c>
      <c r="K10" s="1172">
        <v>154</v>
      </c>
      <c r="L10" s="1172">
        <v>178</v>
      </c>
      <c r="M10" s="1173">
        <v>158</v>
      </c>
      <c r="N10" s="1172">
        <v>218</v>
      </c>
      <c r="O10" s="1172">
        <v>201</v>
      </c>
      <c r="P10" s="1172">
        <v>238</v>
      </c>
      <c r="Q10" s="308"/>
    </row>
    <row r="11" spans="1:18" ht="45.95" customHeight="1">
      <c r="A11" s="1938" t="s">
        <v>1965</v>
      </c>
      <c r="B11" s="1171">
        <v>9</v>
      </c>
      <c r="C11" s="1173">
        <v>1</v>
      </c>
      <c r="D11" s="1178">
        <v>4</v>
      </c>
      <c r="E11" s="1178">
        <v>6</v>
      </c>
      <c r="F11" s="1178">
        <v>7</v>
      </c>
      <c r="G11" s="1178">
        <v>8</v>
      </c>
      <c r="H11" s="1179">
        <v>7</v>
      </c>
      <c r="I11" s="1178">
        <v>4</v>
      </c>
      <c r="J11" s="1178">
        <v>4</v>
      </c>
      <c r="K11" s="1178">
        <v>2</v>
      </c>
      <c r="L11" s="1178">
        <v>8</v>
      </c>
      <c r="M11" s="1179">
        <v>5</v>
      </c>
      <c r="N11" s="1178">
        <v>6</v>
      </c>
      <c r="O11" s="1178">
        <v>2</v>
      </c>
      <c r="P11" s="1178">
        <v>5</v>
      </c>
      <c r="Q11" s="308"/>
    </row>
    <row r="12" spans="1:18" ht="45.95" customHeight="1">
      <c r="A12" s="1939" t="s">
        <v>1966</v>
      </c>
      <c r="B12" s="1180">
        <v>17</v>
      </c>
      <c r="C12" s="1182">
        <v>17</v>
      </c>
      <c r="D12" s="1181">
        <v>19</v>
      </c>
      <c r="E12" s="1181">
        <v>19</v>
      </c>
      <c r="F12" s="1181">
        <v>15</v>
      </c>
      <c r="G12" s="1181">
        <v>16</v>
      </c>
      <c r="H12" s="1182">
        <v>15</v>
      </c>
      <c r="I12" s="1181">
        <v>21</v>
      </c>
      <c r="J12" s="1181">
        <v>23</v>
      </c>
      <c r="K12" s="1181">
        <v>17</v>
      </c>
      <c r="L12" s="1181">
        <v>18</v>
      </c>
      <c r="M12" s="1182">
        <v>20</v>
      </c>
      <c r="N12" s="1181">
        <v>23</v>
      </c>
      <c r="O12" s="1181">
        <v>16</v>
      </c>
      <c r="P12" s="1181">
        <v>10</v>
      </c>
      <c r="Q12" s="308"/>
    </row>
    <row r="13" spans="1:18" ht="45.95" customHeight="1">
      <c r="A13" s="1938" t="s">
        <v>1967</v>
      </c>
      <c r="B13" s="1171">
        <v>23</v>
      </c>
      <c r="C13" s="1173">
        <v>21</v>
      </c>
      <c r="D13" s="1172">
        <v>30</v>
      </c>
      <c r="E13" s="1172">
        <v>23</v>
      </c>
      <c r="F13" s="1172">
        <v>25</v>
      </c>
      <c r="G13" s="1172">
        <v>25</v>
      </c>
      <c r="H13" s="1173">
        <v>22</v>
      </c>
      <c r="I13" s="1172">
        <v>20</v>
      </c>
      <c r="J13" s="1172">
        <v>30</v>
      </c>
      <c r="K13" s="1172">
        <v>24</v>
      </c>
      <c r="L13" s="1172">
        <v>29</v>
      </c>
      <c r="M13" s="1173">
        <v>20</v>
      </c>
      <c r="N13" s="1172">
        <v>22</v>
      </c>
      <c r="O13" s="1172">
        <v>12</v>
      </c>
      <c r="P13" s="1172">
        <v>24</v>
      </c>
      <c r="Q13" s="308"/>
    </row>
    <row r="14" spans="1:18" ht="45.95" customHeight="1">
      <c r="A14" s="1938" t="s">
        <v>1968</v>
      </c>
      <c r="B14" s="1171">
        <v>13</v>
      </c>
      <c r="C14" s="1173">
        <v>24</v>
      </c>
      <c r="D14" s="1172">
        <v>19</v>
      </c>
      <c r="E14" s="1172">
        <v>17</v>
      </c>
      <c r="F14" s="1172">
        <v>26</v>
      </c>
      <c r="G14" s="1172">
        <v>20</v>
      </c>
      <c r="H14" s="1173">
        <v>22</v>
      </c>
      <c r="I14" s="1172">
        <v>16</v>
      </c>
      <c r="J14" s="1172">
        <v>14</v>
      </c>
      <c r="K14" s="1172">
        <v>21</v>
      </c>
      <c r="L14" s="1172">
        <v>15</v>
      </c>
      <c r="M14" s="1173">
        <v>20</v>
      </c>
      <c r="N14" s="1172">
        <v>17</v>
      </c>
      <c r="O14" s="1172">
        <v>22</v>
      </c>
      <c r="P14" s="1172">
        <v>25</v>
      </c>
      <c r="Q14" s="308"/>
      <c r="R14" s="1177"/>
    </row>
    <row r="15" spans="1:18" ht="45.95" customHeight="1">
      <c r="A15" s="1938" t="s">
        <v>1969</v>
      </c>
      <c r="B15" s="1171">
        <v>43</v>
      </c>
      <c r="C15" s="1173">
        <v>49</v>
      </c>
      <c r="D15" s="1172">
        <v>44</v>
      </c>
      <c r="E15" s="1172">
        <v>51</v>
      </c>
      <c r="F15" s="1172">
        <v>51</v>
      </c>
      <c r="G15" s="1172">
        <v>45</v>
      </c>
      <c r="H15" s="1173">
        <v>46</v>
      </c>
      <c r="I15" s="1172">
        <v>39</v>
      </c>
      <c r="J15" s="1172">
        <v>44</v>
      </c>
      <c r="K15" s="1172">
        <v>31</v>
      </c>
      <c r="L15" s="1172">
        <v>58</v>
      </c>
      <c r="M15" s="1173">
        <v>45</v>
      </c>
      <c r="N15" s="1172">
        <v>50</v>
      </c>
      <c r="O15" s="1172">
        <v>50</v>
      </c>
      <c r="P15" s="1172">
        <v>44</v>
      </c>
      <c r="Q15" s="308"/>
    </row>
    <row r="16" spans="1:18" ht="45.95" customHeight="1">
      <c r="A16" s="1939" t="s">
        <v>1970</v>
      </c>
      <c r="B16" s="1180">
        <v>52</v>
      </c>
      <c r="C16" s="1182">
        <v>41</v>
      </c>
      <c r="D16" s="1181">
        <v>51</v>
      </c>
      <c r="E16" s="1181">
        <v>45</v>
      </c>
      <c r="F16" s="1181">
        <v>48</v>
      </c>
      <c r="G16" s="1181">
        <v>25</v>
      </c>
      <c r="H16" s="1182">
        <v>36</v>
      </c>
      <c r="I16" s="1181">
        <v>37</v>
      </c>
      <c r="J16" s="1181">
        <v>33</v>
      </c>
      <c r="K16" s="1181">
        <v>28</v>
      </c>
      <c r="L16" s="1181">
        <v>35</v>
      </c>
      <c r="M16" s="1182">
        <v>17</v>
      </c>
      <c r="N16" s="1181">
        <v>28</v>
      </c>
      <c r="O16" s="1181">
        <v>27</v>
      </c>
      <c r="P16" s="1181">
        <v>24</v>
      </c>
      <c r="Q16" s="308"/>
    </row>
    <row r="17" spans="1:17" ht="20.100000000000001" customHeight="1">
      <c r="M17" s="1183"/>
      <c r="N17" s="1183"/>
      <c r="O17" s="1183"/>
      <c r="P17" s="1183"/>
      <c r="Q17" s="308"/>
    </row>
    <row r="18" spans="1:17" ht="24.95" customHeight="1">
      <c r="A18" s="2495" t="s">
        <v>1971</v>
      </c>
      <c r="B18" s="2495"/>
      <c r="C18" s="2495"/>
      <c r="D18" s="2495"/>
      <c r="E18" s="2495"/>
      <c r="F18" s="2495"/>
      <c r="G18" s="2495"/>
      <c r="H18" s="2495"/>
      <c r="I18" s="2495"/>
      <c r="J18" s="2495"/>
      <c r="K18" s="2495"/>
      <c r="L18" s="2495"/>
      <c r="M18" s="1753"/>
      <c r="N18" s="1753"/>
      <c r="O18" s="1753"/>
      <c r="P18" s="1753"/>
      <c r="Q18" s="308"/>
    </row>
    <row r="19" spans="1:17" ht="24.95" customHeight="1">
      <c r="A19" s="2495" t="s">
        <v>1972</v>
      </c>
      <c r="B19" s="2495"/>
      <c r="C19" s="2495"/>
      <c r="D19" s="2495"/>
      <c r="E19" s="2495"/>
      <c r="F19" s="2495"/>
      <c r="G19" s="2495"/>
      <c r="H19" s="2495"/>
      <c r="I19" s="2495"/>
      <c r="J19" s="2495"/>
      <c r="K19" s="2495"/>
      <c r="L19" s="2495"/>
      <c r="M19" s="1753"/>
      <c r="N19" s="1753"/>
      <c r="O19" s="1753"/>
      <c r="P19" s="1753"/>
      <c r="Q19" s="308"/>
    </row>
    <row r="20" spans="1:17" ht="24.95" customHeight="1">
      <c r="A20" s="1753"/>
      <c r="B20" s="2496"/>
      <c r="C20" s="2496"/>
      <c r="D20" s="2496"/>
      <c r="E20" s="2496"/>
      <c r="F20" s="2496"/>
      <c r="G20" s="2496"/>
      <c r="H20" s="2496"/>
      <c r="I20" s="2496"/>
      <c r="J20" s="2496"/>
      <c r="K20" s="2496"/>
      <c r="L20" s="2496"/>
      <c r="Q20" s="308"/>
    </row>
    <row r="21" spans="1:17" ht="24.95" customHeight="1">
      <c r="A21" s="1753"/>
      <c r="Q21" s="308"/>
    </row>
    <row r="22" spans="1:17" ht="20.100000000000001" customHeight="1">
      <c r="A22" s="313"/>
      <c r="Q22" s="308"/>
    </row>
    <row r="23" spans="1:17" ht="20.100000000000001" customHeight="1">
      <c r="A23" s="313"/>
      <c r="Q23" s="308"/>
    </row>
    <row r="24" spans="1:17" ht="20.100000000000001" customHeight="1">
      <c r="A24" s="2503" t="s">
        <v>1973</v>
      </c>
      <c r="B24" s="2503"/>
      <c r="C24" s="2503"/>
      <c r="D24" s="2503"/>
      <c r="E24" s="2503"/>
      <c r="F24" s="1184"/>
      <c r="G24" s="1184"/>
      <c r="H24" s="1184"/>
      <c r="I24" s="1184"/>
      <c r="J24" s="1184"/>
      <c r="K24" s="1184"/>
      <c r="L24" s="1184"/>
      <c r="M24" s="1184"/>
      <c r="N24" s="1184"/>
      <c r="O24" s="1184"/>
      <c r="P24" s="1184"/>
      <c r="Q24" s="308"/>
    </row>
    <row r="25" spans="1:17" ht="20.100000000000001" customHeight="1">
      <c r="A25" s="2504"/>
      <c r="B25" s="2504"/>
      <c r="C25" s="2504"/>
      <c r="D25" s="2504"/>
      <c r="E25" s="2504"/>
      <c r="F25" s="293"/>
      <c r="G25" s="293"/>
      <c r="H25" s="2497"/>
      <c r="I25" s="2497"/>
      <c r="J25" s="2497"/>
      <c r="K25" s="2497"/>
      <c r="L25" s="2497"/>
      <c r="M25" s="2497"/>
      <c r="N25" s="1937"/>
      <c r="O25" s="1937"/>
      <c r="P25" s="1937" t="s">
        <v>1952</v>
      </c>
      <c r="Q25" s="308"/>
    </row>
    <row r="26" spans="1:17" ht="30" customHeight="1">
      <c r="A26" s="1168" t="s">
        <v>1320</v>
      </c>
      <c r="B26" s="2498" t="s">
        <v>1097</v>
      </c>
      <c r="C26" s="2498" t="s">
        <v>334</v>
      </c>
      <c r="D26" s="2498" t="s">
        <v>335</v>
      </c>
      <c r="E26" s="2498" t="s">
        <v>336</v>
      </c>
      <c r="F26" s="2498" t="s">
        <v>1100</v>
      </c>
      <c r="G26" s="2498" t="s">
        <v>1790</v>
      </c>
      <c r="H26" s="2498" t="s">
        <v>1955</v>
      </c>
      <c r="I26" s="2498" t="s">
        <v>340</v>
      </c>
      <c r="J26" s="2498" t="s">
        <v>341</v>
      </c>
      <c r="K26" s="2498" t="s">
        <v>342</v>
      </c>
      <c r="L26" s="2498" t="s">
        <v>1958</v>
      </c>
      <c r="M26" s="2498" t="s">
        <v>91</v>
      </c>
      <c r="N26" s="2498" t="s">
        <v>101</v>
      </c>
      <c r="O26" s="2498" t="s">
        <v>346</v>
      </c>
      <c r="P26" s="2501" t="s">
        <v>347</v>
      </c>
      <c r="Q26" s="308"/>
    </row>
    <row r="27" spans="1:17" ht="30" customHeight="1">
      <c r="A27" s="1170" t="s">
        <v>1285</v>
      </c>
      <c r="B27" s="2499"/>
      <c r="C27" s="2499"/>
      <c r="D27" s="2499"/>
      <c r="E27" s="2499"/>
      <c r="F27" s="2499"/>
      <c r="G27" s="2499"/>
      <c r="H27" s="2499"/>
      <c r="I27" s="2499"/>
      <c r="J27" s="2499"/>
      <c r="K27" s="2499"/>
      <c r="L27" s="2499"/>
      <c r="M27" s="2499"/>
      <c r="N27" s="2499"/>
      <c r="O27" s="2499"/>
      <c r="P27" s="2502"/>
      <c r="Q27" s="308"/>
    </row>
    <row r="28" spans="1:17" ht="45.75" customHeight="1" thickBot="1">
      <c r="A28" s="1185" t="s">
        <v>1974</v>
      </c>
      <c r="B28" s="1186">
        <v>396</v>
      </c>
      <c r="C28" s="1188">
        <v>374</v>
      </c>
      <c r="D28" s="1187">
        <v>414</v>
      </c>
      <c r="E28" s="1187">
        <v>419</v>
      </c>
      <c r="F28" s="1187">
        <v>397</v>
      </c>
      <c r="G28" s="1187">
        <v>452</v>
      </c>
      <c r="H28" s="1188">
        <v>443</v>
      </c>
      <c r="I28" s="1187">
        <v>396</v>
      </c>
      <c r="J28" s="1187">
        <v>474</v>
      </c>
      <c r="K28" s="1187">
        <v>498</v>
      </c>
      <c r="L28" s="1187">
        <v>477</v>
      </c>
      <c r="M28" s="1188">
        <v>440</v>
      </c>
      <c r="N28" s="1187">
        <v>481</v>
      </c>
      <c r="O28" s="1187">
        <v>477</v>
      </c>
      <c r="P28" s="1187">
        <v>508</v>
      </c>
      <c r="Q28" s="308"/>
    </row>
    <row r="29" spans="1:17" ht="27" customHeight="1" thickTop="1">
      <c r="A29" s="1189" t="s">
        <v>1975</v>
      </c>
      <c r="B29" s="1171"/>
      <c r="C29" s="1173"/>
      <c r="D29" s="1172"/>
      <c r="E29" s="1172"/>
      <c r="F29" s="1172"/>
      <c r="G29" s="1172"/>
      <c r="H29" s="1173"/>
      <c r="I29" s="1172"/>
      <c r="J29" s="1172"/>
      <c r="K29" s="1172"/>
      <c r="L29" s="1172"/>
      <c r="M29" s="1173"/>
      <c r="N29" s="1172"/>
      <c r="O29" s="1172"/>
      <c r="P29" s="1172"/>
      <c r="Q29" s="308"/>
    </row>
    <row r="30" spans="1:17" ht="45.75" customHeight="1">
      <c r="A30" s="1189" t="s">
        <v>1976</v>
      </c>
      <c r="B30" s="1171">
        <v>56</v>
      </c>
      <c r="C30" s="1173">
        <v>61</v>
      </c>
      <c r="D30" s="1172">
        <v>67</v>
      </c>
      <c r="E30" s="1172">
        <v>61</v>
      </c>
      <c r="F30" s="1172">
        <v>50</v>
      </c>
      <c r="G30" s="1172">
        <v>67</v>
      </c>
      <c r="H30" s="1173">
        <v>60</v>
      </c>
      <c r="I30" s="1172">
        <v>65</v>
      </c>
      <c r="J30" s="1172">
        <v>63</v>
      </c>
      <c r="K30" s="1172">
        <v>80</v>
      </c>
      <c r="L30" s="1172">
        <v>54</v>
      </c>
      <c r="M30" s="1173">
        <v>63</v>
      </c>
      <c r="N30" s="1172">
        <v>50</v>
      </c>
      <c r="O30" s="1172">
        <v>57</v>
      </c>
      <c r="P30" s="1172">
        <v>66</v>
      </c>
      <c r="Q30" s="308"/>
    </row>
    <row r="31" spans="1:17" ht="45.75" customHeight="1">
      <c r="A31" s="1189" t="s">
        <v>1977</v>
      </c>
      <c r="B31" s="1171">
        <v>79</v>
      </c>
      <c r="C31" s="1173">
        <v>81</v>
      </c>
      <c r="D31" s="1172">
        <v>62</v>
      </c>
      <c r="E31" s="1172">
        <v>81</v>
      </c>
      <c r="F31" s="1172">
        <v>74</v>
      </c>
      <c r="G31" s="1172">
        <v>92</v>
      </c>
      <c r="H31" s="1173">
        <v>89</v>
      </c>
      <c r="I31" s="1172">
        <v>81</v>
      </c>
      <c r="J31" s="1172">
        <v>86</v>
      </c>
      <c r="K31" s="1172">
        <v>78</v>
      </c>
      <c r="L31" s="1172">
        <v>86</v>
      </c>
      <c r="M31" s="1173">
        <v>79</v>
      </c>
      <c r="N31" s="1172">
        <v>92</v>
      </c>
      <c r="O31" s="1172">
        <v>82</v>
      </c>
      <c r="P31" s="1172">
        <v>85</v>
      </c>
      <c r="Q31" s="308"/>
    </row>
    <row r="32" spans="1:17" ht="45.75" customHeight="1">
      <c r="A32" s="1189" t="s">
        <v>1978</v>
      </c>
      <c r="B32" s="1171">
        <v>30</v>
      </c>
      <c r="C32" s="1173">
        <v>32</v>
      </c>
      <c r="D32" s="1172">
        <v>29</v>
      </c>
      <c r="E32" s="1172">
        <v>42</v>
      </c>
      <c r="F32" s="1172">
        <v>34</v>
      </c>
      <c r="G32" s="1172">
        <v>37</v>
      </c>
      <c r="H32" s="1173">
        <v>42</v>
      </c>
      <c r="I32" s="1172">
        <v>35</v>
      </c>
      <c r="J32" s="1172">
        <v>37</v>
      </c>
      <c r="K32" s="1172">
        <v>42</v>
      </c>
      <c r="L32" s="1178">
        <v>29</v>
      </c>
      <c r="M32" s="1179">
        <v>40</v>
      </c>
      <c r="N32" s="1178">
        <v>48</v>
      </c>
      <c r="O32" s="1178">
        <v>38</v>
      </c>
      <c r="P32" s="1178">
        <v>39</v>
      </c>
      <c r="Q32" s="308"/>
    </row>
    <row r="33" spans="1:17" ht="45.75" customHeight="1">
      <c r="A33" s="1189" t="s">
        <v>1979</v>
      </c>
      <c r="B33" s="1171">
        <v>32</v>
      </c>
      <c r="C33" s="1173">
        <v>31</v>
      </c>
      <c r="D33" s="1172">
        <v>47</v>
      </c>
      <c r="E33" s="1172">
        <v>35</v>
      </c>
      <c r="F33" s="1172">
        <v>34</v>
      </c>
      <c r="G33" s="1172">
        <v>26</v>
      </c>
      <c r="H33" s="1173">
        <v>39</v>
      </c>
      <c r="I33" s="1172">
        <v>26</v>
      </c>
      <c r="J33" s="1172">
        <v>30</v>
      </c>
      <c r="K33" s="1172">
        <v>36</v>
      </c>
      <c r="L33" s="1172">
        <v>23</v>
      </c>
      <c r="M33" s="1173">
        <v>19</v>
      </c>
      <c r="N33" s="1172">
        <v>33</v>
      </c>
      <c r="O33" s="1172">
        <v>31</v>
      </c>
      <c r="P33" s="1172">
        <v>29</v>
      </c>
      <c r="Q33" s="308"/>
    </row>
    <row r="34" spans="1:17" ht="45.75" customHeight="1">
      <c r="A34" s="1190" t="s">
        <v>1980</v>
      </c>
      <c r="B34" s="1180">
        <v>13</v>
      </c>
      <c r="C34" s="1182">
        <v>8</v>
      </c>
      <c r="D34" s="1181">
        <v>16</v>
      </c>
      <c r="E34" s="1181">
        <v>14</v>
      </c>
      <c r="F34" s="1181">
        <v>8</v>
      </c>
      <c r="G34" s="1181">
        <v>9</v>
      </c>
      <c r="H34" s="1182">
        <v>13</v>
      </c>
      <c r="I34" s="1181">
        <v>3</v>
      </c>
      <c r="J34" s="1181">
        <v>14</v>
      </c>
      <c r="K34" s="1181">
        <v>8</v>
      </c>
      <c r="L34" s="1181">
        <v>11</v>
      </c>
      <c r="M34" s="1182">
        <v>6</v>
      </c>
      <c r="N34" s="1181">
        <v>11</v>
      </c>
      <c r="O34" s="1181">
        <v>11</v>
      </c>
      <c r="P34" s="1181">
        <v>16</v>
      </c>
      <c r="Q34" s="308"/>
    </row>
    <row r="35" spans="1:17" ht="45.75" customHeight="1">
      <c r="A35" s="1189" t="s">
        <v>1981</v>
      </c>
      <c r="B35" s="1171">
        <v>9</v>
      </c>
      <c r="C35" s="1173">
        <v>8</v>
      </c>
      <c r="D35" s="1172">
        <v>7</v>
      </c>
      <c r="E35" s="1172">
        <v>4</v>
      </c>
      <c r="F35" s="1172">
        <v>6</v>
      </c>
      <c r="G35" s="1172">
        <v>14</v>
      </c>
      <c r="H35" s="1173">
        <v>14</v>
      </c>
      <c r="I35" s="1172">
        <v>4</v>
      </c>
      <c r="J35" s="1172">
        <v>9</v>
      </c>
      <c r="K35" s="1172">
        <v>10</v>
      </c>
      <c r="L35" s="1172">
        <v>10</v>
      </c>
      <c r="M35" s="1173">
        <v>6</v>
      </c>
      <c r="N35" s="1172">
        <v>10</v>
      </c>
      <c r="O35" s="1172">
        <v>9</v>
      </c>
      <c r="P35" s="1172">
        <v>12</v>
      </c>
      <c r="Q35" s="308"/>
    </row>
    <row r="36" spans="1:17" ht="45.75" customHeight="1">
      <c r="A36" s="1191" t="s">
        <v>1982</v>
      </c>
      <c r="B36" s="1171">
        <v>51</v>
      </c>
      <c r="C36" s="1173">
        <v>46</v>
      </c>
      <c r="D36" s="1172">
        <v>51</v>
      </c>
      <c r="E36" s="1172">
        <v>61</v>
      </c>
      <c r="F36" s="1172">
        <v>55</v>
      </c>
      <c r="G36" s="1192">
        <v>62</v>
      </c>
      <c r="H36" s="1193">
        <v>59</v>
      </c>
      <c r="I36" s="1172">
        <v>61</v>
      </c>
      <c r="J36" s="1172">
        <v>63</v>
      </c>
      <c r="K36" s="1172">
        <v>68</v>
      </c>
      <c r="L36" s="1172">
        <v>79</v>
      </c>
      <c r="M36" s="1173">
        <v>65</v>
      </c>
      <c r="N36" s="1172">
        <v>73</v>
      </c>
      <c r="O36" s="1172">
        <v>72</v>
      </c>
      <c r="P36" s="1172">
        <v>85</v>
      </c>
      <c r="Q36" s="308"/>
    </row>
    <row r="37" spans="1:17" ht="45.75" customHeight="1">
      <c r="A37" s="1189" t="s">
        <v>1983</v>
      </c>
      <c r="B37" s="1171">
        <v>3</v>
      </c>
      <c r="C37" s="1173">
        <v>8</v>
      </c>
      <c r="D37" s="1172">
        <v>10</v>
      </c>
      <c r="E37" s="1172">
        <v>5</v>
      </c>
      <c r="F37" s="1172">
        <v>3</v>
      </c>
      <c r="G37" s="1172">
        <v>5</v>
      </c>
      <c r="H37" s="1173">
        <v>12</v>
      </c>
      <c r="I37" s="1172">
        <v>3</v>
      </c>
      <c r="J37" s="1172">
        <v>8</v>
      </c>
      <c r="K37" s="1172">
        <v>4</v>
      </c>
      <c r="L37" s="1172">
        <v>14</v>
      </c>
      <c r="M37" s="1173">
        <v>8</v>
      </c>
      <c r="N37" s="1172">
        <v>12</v>
      </c>
      <c r="O37" s="1172">
        <v>11</v>
      </c>
      <c r="P37" s="1172">
        <v>11</v>
      </c>
      <c r="Q37" s="308"/>
    </row>
    <row r="38" spans="1:17" ht="45.75" customHeight="1">
      <c r="A38" s="1189" t="s">
        <v>1984</v>
      </c>
      <c r="B38" s="1171">
        <v>14</v>
      </c>
      <c r="C38" s="1173">
        <v>14</v>
      </c>
      <c r="D38" s="1172">
        <v>14</v>
      </c>
      <c r="E38" s="1172">
        <v>11</v>
      </c>
      <c r="F38" s="1172">
        <v>18</v>
      </c>
      <c r="G38" s="1172">
        <v>27</v>
      </c>
      <c r="H38" s="1173">
        <v>14</v>
      </c>
      <c r="I38" s="1172">
        <v>16</v>
      </c>
      <c r="J38" s="1172">
        <v>17</v>
      </c>
      <c r="K38" s="1172">
        <v>23</v>
      </c>
      <c r="L38" s="1172">
        <v>24</v>
      </c>
      <c r="M38" s="1173">
        <v>18</v>
      </c>
      <c r="N38" s="1172">
        <v>22</v>
      </c>
      <c r="O38" s="1172">
        <v>16</v>
      </c>
      <c r="P38" s="1172">
        <v>17</v>
      </c>
      <c r="Q38" s="308"/>
    </row>
    <row r="39" spans="1:17" ht="45.75" customHeight="1">
      <c r="A39" s="1190" t="s" ph="1">
        <v>1985</v>
      </c>
      <c r="B39" s="1180">
        <v>109</v>
      </c>
      <c r="C39" s="1182">
        <v>85</v>
      </c>
      <c r="D39" s="1181">
        <v>111</v>
      </c>
      <c r="E39" s="1181">
        <v>105</v>
      </c>
      <c r="F39" s="1181">
        <v>115</v>
      </c>
      <c r="G39" s="1181">
        <v>139</v>
      </c>
      <c r="H39" s="1182">
        <v>134</v>
      </c>
      <c r="I39" s="1181">
        <v>102</v>
      </c>
      <c r="J39" s="1181">
        <v>147</v>
      </c>
      <c r="K39" s="1181">
        <v>149</v>
      </c>
      <c r="L39" s="1181">
        <v>147</v>
      </c>
      <c r="M39" s="1182">
        <v>136</v>
      </c>
      <c r="N39" s="1940">
        <f>N28-SUM(N30:N38)</f>
        <v>130</v>
      </c>
      <c r="O39" s="1940">
        <f>O28-SUM(O30:O38)</f>
        <v>150</v>
      </c>
      <c r="P39" s="1940">
        <f>P28-SUM(P30:P38)</f>
        <v>148</v>
      </c>
      <c r="Q39" s="308"/>
    </row>
    <row r="40" spans="1:17" ht="27" customHeight="1">
      <c r="A40" s="1145" t="s">
        <v>1986</v>
      </c>
      <c r="C40" s="1184"/>
      <c r="D40" s="1184"/>
      <c r="E40" s="1194"/>
      <c r="F40" s="1195"/>
      <c r="G40" s="1941"/>
      <c r="H40" s="1941"/>
      <c r="I40" s="1941"/>
      <c r="K40" s="1942" t="s">
        <v>2618</v>
      </c>
      <c r="N40" s="1755"/>
      <c r="O40" s="1755"/>
    </row>
    <row r="41" spans="1:17" ht="27" customHeight="1">
      <c r="A41" s="1124"/>
      <c r="K41" s="1943" t="s">
        <v>2619</v>
      </c>
    </row>
    <row r="42" spans="1:17" ht="24.95" customHeight="1">
      <c r="A42" s="1124"/>
    </row>
  </sheetData>
  <mergeCells count="37">
    <mergeCell ref="F26:F27"/>
    <mergeCell ref="N26:N27"/>
    <mergeCell ref="O26:O27"/>
    <mergeCell ref="P26:P27"/>
    <mergeCell ref="G26:G27"/>
    <mergeCell ref="H26:H27"/>
    <mergeCell ref="I26:I27"/>
    <mergeCell ref="J26:J27"/>
    <mergeCell ref="K26:K27"/>
    <mergeCell ref="L26:L27"/>
    <mergeCell ref="M26:M27"/>
    <mergeCell ref="P3:P4"/>
    <mergeCell ref="A24:E25"/>
    <mergeCell ref="J3:J4"/>
    <mergeCell ref="K3:K4"/>
    <mergeCell ref="L3:L4"/>
    <mergeCell ref="M3:M4"/>
    <mergeCell ref="N3:N4"/>
    <mergeCell ref="O3:O4"/>
    <mergeCell ref="B26:B27"/>
    <mergeCell ref="C26:C27"/>
    <mergeCell ref="D26:D27"/>
    <mergeCell ref="A1:E1"/>
    <mergeCell ref="B3:B4"/>
    <mergeCell ref="C3:C4"/>
    <mergeCell ref="D3:D4"/>
    <mergeCell ref="E3:E4"/>
    <mergeCell ref="E26:E27"/>
    <mergeCell ref="G2:M2"/>
    <mergeCell ref="A18:L18"/>
    <mergeCell ref="A19:L19"/>
    <mergeCell ref="B20:L20"/>
    <mergeCell ref="H25:M25"/>
    <mergeCell ref="F3:F4"/>
    <mergeCell ref="G3:G4"/>
    <mergeCell ref="H3:H4"/>
    <mergeCell ref="I3:I4"/>
  </mergeCells>
  <phoneticPr fontId="8"/>
  <pageMargins left="0.98425196850393704" right="0.39370078740157483" top="0.78740157480314965" bottom="0.78740157480314965" header="0.51181102362204722" footer="0.51181102362204722"/>
  <pageSetup paperSize="9" scale="47" orientation="portrait" r:id="rId1"/>
  <headerFooter alignWithMargins="0"/>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BFA7-FBF6-49E2-9D9D-970C63DCA28D}">
  <dimension ref="A1:F37"/>
  <sheetViews>
    <sheetView zoomScaleNormal="100" zoomScaleSheetLayoutView="100" workbookViewId="0">
      <pane ySplit="3" topLeftCell="A40" activePane="bottomLeft" state="frozen"/>
      <selection pane="bottomLeft" activeCell="G61" sqref="G61"/>
    </sheetView>
  </sheetViews>
  <sheetFormatPr defaultRowHeight="13.5"/>
  <cols>
    <col min="1" max="1" width="16.125" customWidth="1"/>
    <col min="2" max="4" width="19.25" customWidth="1"/>
  </cols>
  <sheetData>
    <row r="1" spans="1:6" ht="26.25" customHeight="1">
      <c r="A1" s="1196" t="s">
        <v>1987</v>
      </c>
      <c r="D1" s="1742" t="s">
        <v>1988</v>
      </c>
    </row>
    <row r="2" spans="1:6" ht="15" customHeight="1">
      <c r="A2" s="755" t="s">
        <v>1989</v>
      </c>
      <c r="B2" s="2505" t="s">
        <v>1990</v>
      </c>
      <c r="C2" s="2322" t="s">
        <v>1991</v>
      </c>
      <c r="D2" s="2322" t="s">
        <v>1992</v>
      </c>
      <c r="E2" s="1197"/>
    </row>
    <row r="3" spans="1:6" ht="15" customHeight="1">
      <c r="A3" s="757" t="s">
        <v>1244</v>
      </c>
      <c r="B3" s="2240"/>
      <c r="C3" s="2335"/>
      <c r="D3" s="2335"/>
      <c r="E3" s="1197"/>
    </row>
    <row r="4" spans="1:6" ht="18" customHeight="1">
      <c r="A4" s="1198" t="s">
        <v>1993</v>
      </c>
      <c r="B4" s="1199">
        <v>195</v>
      </c>
      <c r="C4" s="1200">
        <v>287</v>
      </c>
      <c r="D4" s="1200">
        <v>1.62</v>
      </c>
      <c r="E4" s="1197"/>
    </row>
    <row r="5" spans="1:6" ht="18" customHeight="1">
      <c r="A5" s="1198" t="s">
        <v>658</v>
      </c>
      <c r="B5" s="1199">
        <v>202</v>
      </c>
      <c r="C5" s="1200">
        <v>308</v>
      </c>
      <c r="D5" s="1200">
        <v>1.72</v>
      </c>
      <c r="E5" s="1197"/>
    </row>
    <row r="6" spans="1:6" ht="18" customHeight="1">
      <c r="A6" s="1198" t="s">
        <v>659</v>
      </c>
      <c r="B6" s="1199">
        <v>227</v>
      </c>
      <c r="C6" s="1200">
        <v>313</v>
      </c>
      <c r="D6" s="1200">
        <v>1.74</v>
      </c>
      <c r="E6" s="1197"/>
    </row>
    <row r="7" spans="1:6" ht="18" customHeight="1">
      <c r="A7" s="1198" t="s">
        <v>660</v>
      </c>
      <c r="B7" s="1199">
        <v>255</v>
      </c>
      <c r="C7" s="1200">
        <v>346</v>
      </c>
      <c r="D7" s="1201">
        <v>1.91</v>
      </c>
      <c r="E7" s="1197"/>
    </row>
    <row r="8" spans="1:6" ht="18" customHeight="1">
      <c r="A8" s="1198" t="s">
        <v>667</v>
      </c>
      <c r="B8" s="1199">
        <v>258</v>
      </c>
      <c r="C8" s="1200">
        <v>363</v>
      </c>
      <c r="D8" s="1201">
        <v>2.2000000000000002</v>
      </c>
      <c r="E8" s="1197"/>
    </row>
    <row r="9" spans="1:6" ht="18" customHeight="1">
      <c r="A9" s="1198" t="s">
        <v>626</v>
      </c>
      <c r="B9" s="1199">
        <v>292</v>
      </c>
      <c r="C9" s="1200">
        <v>414</v>
      </c>
      <c r="D9" s="1201">
        <v>2.4900000000000002</v>
      </c>
      <c r="E9" s="1197"/>
    </row>
    <row r="10" spans="1:6" ht="18" customHeight="1">
      <c r="A10" s="1198" t="s">
        <v>627</v>
      </c>
      <c r="B10" s="1199">
        <v>388</v>
      </c>
      <c r="C10" s="1200">
        <v>563</v>
      </c>
      <c r="D10" s="1201">
        <v>2.91</v>
      </c>
      <c r="E10" s="1197"/>
    </row>
    <row r="11" spans="1:6" ht="18" customHeight="1">
      <c r="A11" s="1202" t="s">
        <v>330</v>
      </c>
      <c r="B11" s="1203">
        <v>451</v>
      </c>
      <c r="C11" s="1204">
        <v>652</v>
      </c>
      <c r="D11" s="1205">
        <v>3.34</v>
      </c>
      <c r="E11" s="1197"/>
    </row>
    <row r="12" spans="1:6" ht="18" customHeight="1">
      <c r="A12" s="1202" t="s">
        <v>331</v>
      </c>
      <c r="B12" s="1203">
        <v>519</v>
      </c>
      <c r="C12" s="1204">
        <v>727</v>
      </c>
      <c r="D12" s="1205">
        <v>3.66</v>
      </c>
      <c r="E12" s="1197"/>
    </row>
    <row r="13" spans="1:6" ht="18" customHeight="1">
      <c r="A13" s="1202" t="s">
        <v>332</v>
      </c>
      <c r="B13" s="1203">
        <v>542</v>
      </c>
      <c r="C13" s="1204">
        <v>747</v>
      </c>
      <c r="D13" s="1205">
        <v>3.9</v>
      </c>
      <c r="E13" s="1197"/>
      <c r="F13" s="5"/>
    </row>
    <row r="14" spans="1:6" ht="18" customHeight="1">
      <c r="A14" s="1202" t="s">
        <v>333</v>
      </c>
      <c r="B14" s="1203">
        <v>559</v>
      </c>
      <c r="C14" s="1204">
        <v>762</v>
      </c>
      <c r="D14" s="1205">
        <v>3.74</v>
      </c>
      <c r="E14" s="1197"/>
    </row>
    <row r="15" spans="1:6" ht="18" customHeight="1">
      <c r="A15" s="1202" t="s">
        <v>334</v>
      </c>
      <c r="B15" s="1203">
        <v>566</v>
      </c>
      <c r="C15" s="1204">
        <v>771</v>
      </c>
      <c r="D15" s="1205">
        <v>3.71</v>
      </c>
      <c r="E15" s="1197"/>
    </row>
    <row r="16" spans="1:6" ht="18" customHeight="1">
      <c r="A16" s="1202" t="s">
        <v>335</v>
      </c>
      <c r="B16" s="1203">
        <v>576</v>
      </c>
      <c r="C16" s="1204">
        <v>740</v>
      </c>
      <c r="D16" s="1205">
        <v>3.52</v>
      </c>
      <c r="E16" s="1197"/>
    </row>
    <row r="17" spans="1:5" ht="18" customHeight="1">
      <c r="A17" s="1202" t="s">
        <v>336</v>
      </c>
      <c r="B17" s="1203">
        <v>621</v>
      </c>
      <c r="C17" s="1204">
        <v>798</v>
      </c>
      <c r="D17" s="1205">
        <v>3.76</v>
      </c>
      <c r="E17" s="1197"/>
    </row>
    <row r="18" spans="1:5" ht="18" customHeight="1">
      <c r="A18" s="1202" t="s">
        <v>337</v>
      </c>
      <c r="B18" s="1203">
        <v>632</v>
      </c>
      <c r="C18" s="1204">
        <v>800</v>
      </c>
      <c r="D18" s="1205">
        <v>3.73</v>
      </c>
      <c r="E18" s="1197"/>
    </row>
    <row r="19" spans="1:5" ht="18" customHeight="1">
      <c r="A19" s="1202" t="s">
        <v>1101</v>
      </c>
      <c r="B19" s="1203">
        <v>658</v>
      </c>
      <c r="C19" s="1204">
        <v>842</v>
      </c>
      <c r="D19" s="1205">
        <v>3.91</v>
      </c>
      <c r="E19" s="1197"/>
    </row>
    <row r="20" spans="1:5" ht="18" customHeight="1">
      <c r="A20" s="1206" t="s">
        <v>1102</v>
      </c>
      <c r="B20" s="1207">
        <v>687</v>
      </c>
      <c r="C20" s="1208">
        <v>852</v>
      </c>
      <c r="D20" s="1209">
        <v>3.93</v>
      </c>
      <c r="E20" s="1197"/>
    </row>
    <row r="21" spans="1:5" ht="18" customHeight="1">
      <c r="A21" s="1206" t="s">
        <v>1956</v>
      </c>
      <c r="B21" s="1207">
        <v>756</v>
      </c>
      <c r="C21" s="1208">
        <v>928</v>
      </c>
      <c r="D21" s="1209">
        <v>4.22</v>
      </c>
      <c r="E21" s="1197"/>
    </row>
    <row r="22" spans="1:5" ht="18" customHeight="1">
      <c r="A22" s="1206" t="s">
        <v>696</v>
      </c>
      <c r="B22" s="1203">
        <v>814</v>
      </c>
      <c r="C22" s="1204">
        <v>996</v>
      </c>
      <c r="D22" s="1205">
        <v>4.5</v>
      </c>
      <c r="E22" s="1197"/>
    </row>
    <row r="23" spans="1:5" ht="18" customHeight="1">
      <c r="A23" s="1206" t="s">
        <v>1957</v>
      </c>
      <c r="B23" s="1203">
        <v>835</v>
      </c>
      <c r="C23" s="1210">
        <v>1015</v>
      </c>
      <c r="D23" s="1205">
        <v>4.5</v>
      </c>
      <c r="E23" s="1197"/>
    </row>
    <row r="24" spans="1:5" ht="18" customHeight="1">
      <c r="A24" s="1211" t="s">
        <v>1994</v>
      </c>
      <c r="B24" s="1203">
        <v>846</v>
      </c>
      <c r="C24" s="1212">
        <v>1043</v>
      </c>
      <c r="D24" s="1205">
        <v>4.5</v>
      </c>
      <c r="E24" s="1197"/>
    </row>
    <row r="25" spans="1:5" ht="18" customHeight="1">
      <c r="A25" s="1211" t="s">
        <v>1995</v>
      </c>
      <c r="B25" s="1203">
        <v>885</v>
      </c>
      <c r="C25" s="1212">
        <v>1070</v>
      </c>
      <c r="D25" s="1205">
        <v>4.5999999999999996</v>
      </c>
      <c r="E25" s="1197"/>
    </row>
    <row r="26" spans="1:5" ht="18" customHeight="1">
      <c r="A26" s="1211" t="s">
        <v>1996</v>
      </c>
      <c r="B26" s="1203">
        <v>903</v>
      </c>
      <c r="C26" s="1212">
        <v>1096</v>
      </c>
      <c r="D26" s="1205">
        <v>4.6900000000000004</v>
      </c>
      <c r="E26" s="1197"/>
    </row>
    <row r="27" spans="1:5" ht="18" customHeight="1">
      <c r="A27" s="1211" t="s">
        <v>1767</v>
      </c>
      <c r="B27" s="1203">
        <v>927</v>
      </c>
      <c r="C27" s="1212">
        <v>1124</v>
      </c>
      <c r="D27" s="1205">
        <v>4.5999999999999996</v>
      </c>
      <c r="E27" s="1197"/>
    </row>
    <row r="28" spans="1:5" ht="18" customHeight="1">
      <c r="A28" s="1211" t="s">
        <v>1997</v>
      </c>
      <c r="B28" s="1203">
        <v>956</v>
      </c>
      <c r="C28" s="1212">
        <v>1161</v>
      </c>
      <c r="D28" s="1205">
        <v>4.7</v>
      </c>
      <c r="E28" s="1197"/>
    </row>
    <row r="29" spans="1:5" ht="18" customHeight="1">
      <c r="A29" s="1944" t="s">
        <v>2470</v>
      </c>
      <c r="B29" s="1213">
        <v>1011</v>
      </c>
      <c r="C29" s="1213">
        <v>1204</v>
      </c>
      <c r="D29" s="1214">
        <v>4.8</v>
      </c>
      <c r="E29" s="5"/>
    </row>
    <row r="30" spans="1:5" ht="17.25" customHeight="1">
      <c r="A30" s="5"/>
      <c r="D30" s="1742" t="s">
        <v>1998</v>
      </c>
    </row>
    <row r="31" spans="1:5">
      <c r="A31" s="2506" t="s">
        <v>1999</v>
      </c>
      <c r="B31" s="2506"/>
      <c r="C31" s="2506"/>
      <c r="D31" s="2506"/>
    </row>
    <row r="32" spans="1:5">
      <c r="A32" s="2506"/>
      <c r="B32" s="2506"/>
      <c r="C32" s="2506"/>
      <c r="D32" s="2506"/>
    </row>
    <row r="33" spans="1:4" ht="8.25" customHeight="1">
      <c r="A33" s="1756"/>
      <c r="B33" s="1756"/>
      <c r="C33" s="1756"/>
      <c r="D33" s="1756"/>
    </row>
    <row r="34" spans="1:4" ht="15" customHeight="1">
      <c r="A34" s="2507" t="s">
        <v>2000</v>
      </c>
      <c r="B34" s="1741" t="s">
        <v>2001</v>
      </c>
      <c r="C34" s="2508" t="s">
        <v>2002</v>
      </c>
    </row>
    <row r="35" spans="1:4" ht="8.25" customHeight="1">
      <c r="A35" s="2507"/>
      <c r="B35" s="1741"/>
      <c r="C35" s="2508"/>
    </row>
    <row r="36" spans="1:4" ht="14.25" customHeight="1">
      <c r="A36" s="2507"/>
      <c r="B36" s="1741" t="s">
        <v>2003</v>
      </c>
      <c r="C36" s="2508"/>
    </row>
    <row r="37" spans="1:4" ht="7.5" customHeight="1"/>
  </sheetData>
  <mergeCells count="6">
    <mergeCell ref="B2:B3"/>
    <mergeCell ref="C2:C3"/>
    <mergeCell ref="D2:D3"/>
    <mergeCell ref="A31:D32"/>
    <mergeCell ref="A34:A36"/>
    <mergeCell ref="C34:C36"/>
  </mergeCells>
  <phoneticPr fontId="8"/>
  <printOptions horizontalCentered="1"/>
  <pageMargins left="0.98425196850393704" right="0.98425196850393704" top="0.98425196850393704" bottom="0.98425196850393704" header="0.51181102362204722" footer="0.51181102362204722"/>
  <pageSetup paperSize="9" scale="90" fitToWidth="0" orientation="portrait"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8CDC4-7AB0-4A2B-BFB4-D169BB839D16}">
  <dimension ref="A1:F34"/>
  <sheetViews>
    <sheetView view="pageBreakPreview" zoomScaleNormal="100" zoomScaleSheetLayoutView="100" workbookViewId="0">
      <pane ySplit="4" topLeftCell="A8" activePane="bottomLeft" state="frozen"/>
      <selection pane="bottomLeft" activeCell="E46" sqref="E46"/>
    </sheetView>
  </sheetViews>
  <sheetFormatPr defaultRowHeight="13.5"/>
  <cols>
    <col min="1" max="1" width="15.625" customWidth="1"/>
    <col min="2" max="4" width="21.625" customWidth="1"/>
  </cols>
  <sheetData>
    <row r="1" spans="1:4" ht="21.75" customHeight="1">
      <c r="A1" s="481" t="s">
        <v>2004</v>
      </c>
    </row>
    <row r="2" spans="1:4" ht="20.25" customHeight="1" thickBot="1">
      <c r="D2" s="1757" t="s">
        <v>2005</v>
      </c>
    </row>
    <row r="3" spans="1:4" ht="15" customHeight="1">
      <c r="A3" s="1215" t="s">
        <v>1989</v>
      </c>
      <c r="B3" s="2509" t="s">
        <v>2006</v>
      </c>
      <c r="C3" s="2511" t="s">
        <v>2007</v>
      </c>
      <c r="D3" s="2513" t="s">
        <v>2008</v>
      </c>
    </row>
    <row r="4" spans="1:4" ht="15" customHeight="1">
      <c r="A4" s="852" t="s">
        <v>1244</v>
      </c>
      <c r="B4" s="2510"/>
      <c r="C4" s="2512"/>
      <c r="D4" s="2514"/>
    </row>
    <row r="5" spans="1:4" ht="18" customHeight="1">
      <c r="A5" s="1223" t="s">
        <v>341</v>
      </c>
      <c r="B5" s="1216">
        <v>162</v>
      </c>
      <c r="C5" s="1217">
        <v>11</v>
      </c>
      <c r="D5" s="1218">
        <v>981900</v>
      </c>
    </row>
    <row r="6" spans="1:4" ht="18" customHeight="1">
      <c r="A6" s="1219" t="s">
        <v>342</v>
      </c>
      <c r="B6" s="1220">
        <v>76</v>
      </c>
      <c r="C6" s="1221">
        <v>23</v>
      </c>
      <c r="D6" s="1222">
        <v>3081800</v>
      </c>
    </row>
    <row r="7" spans="1:4" ht="18" customHeight="1">
      <c r="A7" s="1223" t="s">
        <v>343</v>
      </c>
      <c r="B7" s="1220">
        <v>114</v>
      </c>
      <c r="C7" s="1221">
        <v>32</v>
      </c>
      <c r="D7" s="1222">
        <v>3636000</v>
      </c>
    </row>
    <row r="8" spans="1:4" ht="18" customHeight="1">
      <c r="A8" s="1224" t="s">
        <v>2009</v>
      </c>
      <c r="B8" s="1225">
        <v>73</v>
      </c>
      <c r="C8" s="1221">
        <v>17</v>
      </c>
      <c r="D8" s="1222">
        <v>2150000</v>
      </c>
    </row>
    <row r="9" spans="1:4" ht="18" customHeight="1">
      <c r="A9" s="1226" t="s">
        <v>2010</v>
      </c>
      <c r="B9" s="1227">
        <v>70</v>
      </c>
      <c r="C9" s="1228">
        <v>18</v>
      </c>
      <c r="D9" s="1222">
        <v>2363000</v>
      </c>
    </row>
    <row r="10" spans="1:4" ht="18" customHeight="1">
      <c r="A10" s="1226" t="s">
        <v>2011</v>
      </c>
      <c r="B10" s="1945">
        <v>3260</v>
      </c>
      <c r="C10" s="1228">
        <v>228</v>
      </c>
      <c r="D10" s="1222">
        <v>32587000</v>
      </c>
    </row>
    <row r="11" spans="1:4" ht="18" customHeight="1" thickBot="1">
      <c r="A11" s="1229" t="s">
        <v>2620</v>
      </c>
      <c r="B11" s="1230">
        <v>3871</v>
      </c>
      <c r="C11" s="1231">
        <v>74</v>
      </c>
      <c r="D11" s="1232">
        <v>24885000</v>
      </c>
    </row>
    <row r="12" spans="1:4" ht="18" customHeight="1">
      <c r="A12" s="1233"/>
      <c r="B12" s="5"/>
      <c r="C12" s="5"/>
      <c r="D12" s="1744" t="s">
        <v>2012</v>
      </c>
    </row>
    <row r="13" spans="1:4" ht="18" customHeight="1">
      <c r="A13" s="1233"/>
      <c r="B13" s="5"/>
      <c r="C13" s="5"/>
      <c r="D13" s="5"/>
    </row>
    <row r="14" spans="1:4" ht="18" customHeight="1">
      <c r="A14" s="1234" t="s">
        <v>2013</v>
      </c>
      <c r="B14" s="5"/>
      <c r="C14" s="5"/>
      <c r="D14" s="5"/>
    </row>
    <row r="15" spans="1:4" ht="18" customHeight="1">
      <c r="A15" s="1235" t="s">
        <v>2014</v>
      </c>
      <c r="B15" s="5"/>
      <c r="C15" s="5"/>
      <c r="D15" s="5"/>
    </row>
    <row r="16" spans="1:4" ht="18" customHeight="1">
      <c r="A16" s="1236"/>
      <c r="B16" s="5"/>
      <c r="C16" s="5"/>
      <c r="D16" s="5"/>
    </row>
    <row r="17" spans="1:6" ht="18" customHeight="1">
      <c r="A17" s="1233"/>
      <c r="B17" s="5"/>
      <c r="C17" s="5"/>
      <c r="D17" s="5"/>
    </row>
    <row r="18" spans="1:6" ht="18" customHeight="1">
      <c r="A18" s="1233"/>
      <c r="B18" s="5"/>
      <c r="C18" s="5"/>
      <c r="D18" s="5"/>
    </row>
    <row r="19" spans="1:6" ht="18" customHeight="1">
      <c r="A19" s="1233"/>
      <c r="B19" s="5"/>
      <c r="C19" s="5"/>
      <c r="D19" s="5"/>
      <c r="F19" s="5"/>
    </row>
    <row r="20" spans="1:6" ht="18" customHeight="1">
      <c r="A20" s="1233"/>
      <c r="B20" s="5"/>
      <c r="C20" s="5"/>
      <c r="D20" s="5"/>
    </row>
    <row r="21" spans="1:6" ht="18" customHeight="1">
      <c r="A21" s="1233"/>
      <c r="B21" s="5"/>
      <c r="C21" s="5"/>
      <c r="D21" s="5"/>
    </row>
    <row r="22" spans="1:6" ht="18" customHeight="1">
      <c r="A22" s="1233"/>
      <c r="B22" s="5"/>
      <c r="C22" s="5"/>
      <c r="D22" s="5"/>
    </row>
    <row r="23" spans="1:6" ht="18" customHeight="1">
      <c r="A23" s="1233"/>
      <c r="B23" s="5"/>
      <c r="C23" s="5"/>
      <c r="D23" s="5"/>
    </row>
    <row r="24" spans="1:6" ht="18" customHeight="1">
      <c r="A24" s="1233"/>
      <c r="B24" s="5"/>
      <c r="C24" s="5"/>
      <c r="D24" s="5"/>
    </row>
    <row r="25" spans="1:6" ht="18" customHeight="1">
      <c r="A25" s="1233"/>
      <c r="B25" s="5"/>
      <c r="C25" s="5"/>
      <c r="D25" s="5"/>
    </row>
    <row r="26" spans="1:6" ht="18" customHeight="1">
      <c r="A26" s="1233"/>
      <c r="B26" s="5"/>
      <c r="C26" s="5"/>
      <c r="D26" s="5"/>
    </row>
    <row r="27" spans="1:6" ht="18" customHeight="1">
      <c r="A27" s="1233"/>
      <c r="B27" s="5"/>
      <c r="C27" s="5"/>
      <c r="D27" s="5"/>
    </row>
    <row r="28" spans="1:6" ht="18" customHeight="1">
      <c r="A28" s="1233"/>
      <c r="B28" s="5"/>
      <c r="C28" s="5"/>
      <c r="D28" s="5"/>
    </row>
    <row r="29" spans="1:6" ht="18" customHeight="1">
      <c r="A29" s="1233"/>
      <c r="B29" s="5"/>
      <c r="C29" s="5"/>
      <c r="D29" s="5"/>
    </row>
    <row r="30" spans="1:6">
      <c r="A30" s="1233"/>
      <c r="B30" s="1237"/>
      <c r="C30" s="1238"/>
      <c r="D30" s="1239"/>
    </row>
    <row r="31" spans="1:6" ht="15" customHeight="1">
      <c r="A31" s="5"/>
      <c r="D31" s="1742"/>
    </row>
    <row r="32" spans="1:6" ht="8.25" customHeight="1">
      <c r="A32" s="2507"/>
      <c r="B32" s="1741"/>
      <c r="C32" s="2508"/>
    </row>
    <row r="33" spans="1:3" ht="14.25" customHeight="1">
      <c r="A33" s="2507"/>
      <c r="B33" s="1741"/>
      <c r="C33" s="2508"/>
    </row>
    <row r="34" spans="1:3" ht="7.5" customHeight="1">
      <c r="A34" s="2507"/>
      <c r="B34" s="1741"/>
      <c r="C34" s="2508"/>
    </row>
  </sheetData>
  <mergeCells count="5">
    <mergeCell ref="B3:B4"/>
    <mergeCell ref="C3:C4"/>
    <mergeCell ref="D3:D4"/>
    <mergeCell ref="A32:A34"/>
    <mergeCell ref="C32:C34"/>
  </mergeCells>
  <phoneticPr fontId="8"/>
  <printOptions horizontalCentered="1"/>
  <pageMargins left="0.98425196850393704" right="0.98425196850393704" top="1.1811023622047245" bottom="1.1811023622047245" header="0.51181102362204722" footer="0.51181102362204722"/>
  <pageSetup paperSize="9" scale="98"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438A9-917E-45D3-92D3-358431243F6F}">
  <dimension ref="A1:S39"/>
  <sheetViews>
    <sheetView view="pageBreakPreview" zoomScaleNormal="100" zoomScaleSheetLayoutView="100" workbookViewId="0">
      <pane ySplit="4" topLeftCell="A5" activePane="bottomLeft" state="frozen"/>
      <selection pane="bottomLeft" activeCell="F9" sqref="F9"/>
    </sheetView>
  </sheetViews>
  <sheetFormatPr defaultColWidth="9" defaultRowHeight="13.5"/>
  <cols>
    <col min="1" max="1" width="12.625" style="264" customWidth="1"/>
    <col min="2" max="14" width="6.625" style="264" customWidth="1"/>
    <col min="15" max="16384" width="9" style="264"/>
  </cols>
  <sheetData>
    <row r="1" spans="1:19" ht="21">
      <c r="A1" s="263" t="s">
        <v>2015</v>
      </c>
      <c r="B1" s="1240"/>
      <c r="C1" s="1240"/>
      <c r="D1" s="1240"/>
    </row>
    <row r="2" spans="1:19" ht="14.25">
      <c r="A2" s="265"/>
      <c r="B2" s="265"/>
      <c r="C2" s="265"/>
      <c r="D2" s="265"/>
      <c r="E2" s="265"/>
      <c r="F2" s="265"/>
      <c r="G2" s="265"/>
      <c r="H2" s="265"/>
      <c r="I2" s="265"/>
      <c r="J2" s="265"/>
      <c r="K2" s="265"/>
      <c r="L2" s="1241"/>
      <c r="M2" s="1241"/>
      <c r="N2" s="1242" t="s">
        <v>2016</v>
      </c>
    </row>
    <row r="3" spans="1:19" s="1124" customFormat="1" ht="25.5" customHeight="1">
      <c r="A3" s="1243" t="s">
        <v>2017</v>
      </c>
      <c r="B3" s="2516" t="s">
        <v>2018</v>
      </c>
      <c r="C3" s="2516"/>
      <c r="D3" s="2517"/>
      <c r="E3" s="2516" t="s">
        <v>2019</v>
      </c>
      <c r="F3" s="2518"/>
      <c r="G3" s="2516" t="s">
        <v>2020</v>
      </c>
      <c r="H3" s="2518"/>
      <c r="I3" s="2516" t="s">
        <v>2021</v>
      </c>
      <c r="J3" s="2518"/>
      <c r="K3" s="2516" t="s">
        <v>2022</v>
      </c>
      <c r="L3" s="2516"/>
      <c r="M3" s="2515" t="s">
        <v>2023</v>
      </c>
      <c r="N3" s="2516"/>
    </row>
    <row r="4" spans="1:19" s="1124" customFormat="1" ht="30" customHeight="1">
      <c r="A4" s="1244" t="s">
        <v>1717</v>
      </c>
      <c r="B4" s="1245" t="s">
        <v>2024</v>
      </c>
      <c r="C4" s="1246" t="s">
        <v>2025</v>
      </c>
      <c r="D4" s="1247" t="s">
        <v>2026</v>
      </c>
      <c r="E4" s="1248" t="s">
        <v>2025</v>
      </c>
      <c r="F4" s="1246" t="s">
        <v>2026</v>
      </c>
      <c r="G4" s="1248" t="s">
        <v>2025</v>
      </c>
      <c r="H4" s="1246" t="s">
        <v>2026</v>
      </c>
      <c r="I4" s="1248" t="s">
        <v>2025</v>
      </c>
      <c r="J4" s="1246" t="s">
        <v>2026</v>
      </c>
      <c r="K4" s="1248" t="s">
        <v>2025</v>
      </c>
      <c r="L4" s="1246" t="s">
        <v>2026</v>
      </c>
      <c r="M4" s="1249" t="s">
        <v>2025</v>
      </c>
      <c r="N4" s="1250" t="s">
        <v>2026</v>
      </c>
    </row>
    <row r="5" spans="1:19" s="1124" customFormat="1" ht="26.1" customHeight="1">
      <c r="A5" s="1251" t="s">
        <v>1737</v>
      </c>
      <c r="B5" s="1252">
        <v>2967</v>
      </c>
      <c r="C5" s="1253">
        <v>108</v>
      </c>
      <c r="D5" s="1254">
        <v>2859</v>
      </c>
      <c r="E5" s="1252">
        <v>9</v>
      </c>
      <c r="F5" s="1255">
        <v>241</v>
      </c>
      <c r="G5" s="1252">
        <v>14</v>
      </c>
      <c r="H5" s="1255">
        <v>421</v>
      </c>
      <c r="I5" s="1252">
        <v>1</v>
      </c>
      <c r="J5" s="1255">
        <v>36</v>
      </c>
      <c r="K5" s="1252">
        <v>69</v>
      </c>
      <c r="L5" s="1255">
        <v>1732</v>
      </c>
      <c r="M5" s="1252">
        <v>15</v>
      </c>
      <c r="N5" s="1252">
        <v>400</v>
      </c>
    </row>
    <row r="6" spans="1:19" s="1124" customFormat="1" ht="26.1" customHeight="1">
      <c r="A6" s="1251" t="s">
        <v>1724</v>
      </c>
      <c r="B6" s="1256">
        <v>3098</v>
      </c>
      <c r="C6" s="1252">
        <v>109</v>
      </c>
      <c r="D6" s="1254">
        <v>2989</v>
      </c>
      <c r="E6" s="1252">
        <v>7</v>
      </c>
      <c r="F6" s="1255">
        <v>260</v>
      </c>
      <c r="G6" s="1252">
        <v>16</v>
      </c>
      <c r="H6" s="1255">
        <v>390</v>
      </c>
      <c r="I6" s="1252">
        <v>1</v>
      </c>
      <c r="J6" s="1255">
        <v>40</v>
      </c>
      <c r="K6" s="1252">
        <v>72</v>
      </c>
      <c r="L6" s="1255">
        <v>1812</v>
      </c>
      <c r="M6" s="1252">
        <v>13</v>
      </c>
      <c r="N6" s="1252">
        <v>455</v>
      </c>
    </row>
    <row r="7" spans="1:19" s="1124" customFormat="1" ht="26.1" customHeight="1">
      <c r="A7" s="1251" t="s">
        <v>1725</v>
      </c>
      <c r="B7" s="1252">
        <v>3236</v>
      </c>
      <c r="C7" s="1257">
        <v>113</v>
      </c>
      <c r="D7" s="1254">
        <v>3123</v>
      </c>
      <c r="E7" s="1252">
        <v>7</v>
      </c>
      <c r="F7" s="1255">
        <v>272</v>
      </c>
      <c r="G7" s="1252">
        <v>15</v>
      </c>
      <c r="H7" s="1255">
        <v>398</v>
      </c>
      <c r="I7" s="1252">
        <v>2</v>
      </c>
      <c r="J7" s="1255">
        <v>39</v>
      </c>
      <c r="K7" s="1252">
        <v>75</v>
      </c>
      <c r="L7" s="1255">
        <v>1879</v>
      </c>
      <c r="M7" s="1252">
        <v>14</v>
      </c>
      <c r="N7" s="1252">
        <v>505</v>
      </c>
    </row>
    <row r="8" spans="1:19" s="1124" customFormat="1" ht="26.1" customHeight="1">
      <c r="A8" s="1251" t="s">
        <v>1726</v>
      </c>
      <c r="B8" s="1256">
        <v>3354</v>
      </c>
      <c r="C8" s="1252">
        <v>130</v>
      </c>
      <c r="D8" s="1254">
        <v>3224</v>
      </c>
      <c r="E8" s="1252">
        <v>8</v>
      </c>
      <c r="F8" s="1255">
        <v>247</v>
      </c>
      <c r="G8" s="1252">
        <v>17</v>
      </c>
      <c r="H8" s="1255">
        <v>408</v>
      </c>
      <c r="I8" s="1252">
        <v>1</v>
      </c>
      <c r="J8" s="1255">
        <v>40</v>
      </c>
      <c r="K8" s="1252">
        <v>85</v>
      </c>
      <c r="L8" s="1255">
        <v>1942</v>
      </c>
      <c r="M8" s="1252">
        <v>19</v>
      </c>
      <c r="N8" s="1252">
        <v>554</v>
      </c>
    </row>
    <row r="9" spans="1:19" s="1124" customFormat="1" ht="26.1" customHeight="1">
      <c r="A9" s="1251" t="s">
        <v>1727</v>
      </c>
      <c r="B9" s="1256">
        <v>3591</v>
      </c>
      <c r="C9" s="1252">
        <v>142</v>
      </c>
      <c r="D9" s="1254">
        <v>3449</v>
      </c>
      <c r="E9" s="1252">
        <v>9</v>
      </c>
      <c r="F9" s="1255">
        <v>266</v>
      </c>
      <c r="G9" s="1252">
        <v>20</v>
      </c>
      <c r="H9" s="1255">
        <v>402</v>
      </c>
      <c r="I9" s="1252">
        <v>1</v>
      </c>
      <c r="J9" s="1255">
        <v>42</v>
      </c>
      <c r="K9" s="1252">
        <v>98</v>
      </c>
      <c r="L9" s="1255">
        <v>2041</v>
      </c>
      <c r="M9" s="1252">
        <v>14</v>
      </c>
      <c r="N9" s="1252">
        <v>667</v>
      </c>
    </row>
    <row r="10" spans="1:19" s="1124" customFormat="1" ht="26.1" customHeight="1">
      <c r="A10" s="1251" t="s">
        <v>1728</v>
      </c>
      <c r="B10" s="1256">
        <v>3891</v>
      </c>
      <c r="C10" s="1252">
        <v>154</v>
      </c>
      <c r="D10" s="1254">
        <v>3737</v>
      </c>
      <c r="E10" s="1252">
        <v>10</v>
      </c>
      <c r="F10" s="1255">
        <v>281</v>
      </c>
      <c r="G10" s="1252">
        <v>22</v>
      </c>
      <c r="H10" s="1255">
        <v>414</v>
      </c>
      <c r="I10" s="1258">
        <v>1</v>
      </c>
      <c r="J10" s="1255">
        <v>44</v>
      </c>
      <c r="K10" s="1252">
        <v>104</v>
      </c>
      <c r="L10" s="1255">
        <v>2220</v>
      </c>
      <c r="M10" s="1252">
        <v>17</v>
      </c>
      <c r="N10" s="1252">
        <v>750</v>
      </c>
    </row>
    <row r="11" spans="1:19" s="1124" customFormat="1" ht="26.1" customHeight="1">
      <c r="A11" s="1259" t="s">
        <v>1630</v>
      </c>
      <c r="B11" s="1260">
        <v>3676</v>
      </c>
      <c r="C11" s="1261">
        <v>147</v>
      </c>
      <c r="D11" s="1262">
        <v>3529</v>
      </c>
      <c r="E11" s="1261">
        <v>6</v>
      </c>
      <c r="F11" s="1263">
        <v>289</v>
      </c>
      <c r="G11" s="1261">
        <v>21</v>
      </c>
      <c r="H11" s="1263">
        <v>388</v>
      </c>
      <c r="I11" s="1261">
        <v>1</v>
      </c>
      <c r="J11" s="1263">
        <v>36</v>
      </c>
      <c r="K11" s="1261">
        <v>96</v>
      </c>
      <c r="L11" s="1263">
        <v>2074</v>
      </c>
      <c r="M11" s="1261">
        <v>22</v>
      </c>
      <c r="N11" s="1261">
        <v>715</v>
      </c>
    </row>
    <row r="12" spans="1:19" s="1124" customFormat="1" ht="26.1" customHeight="1">
      <c r="A12" s="1251" t="s">
        <v>1729</v>
      </c>
      <c r="B12" s="1264">
        <v>3447</v>
      </c>
      <c r="C12" s="1252">
        <v>135</v>
      </c>
      <c r="D12" s="1254">
        <v>3312</v>
      </c>
      <c r="E12" s="1252">
        <v>5</v>
      </c>
      <c r="F12" s="1255">
        <v>228</v>
      </c>
      <c r="G12" s="1252">
        <v>20</v>
      </c>
      <c r="H12" s="1255">
        <v>324</v>
      </c>
      <c r="I12" s="1252">
        <v>1</v>
      </c>
      <c r="J12" s="1255">
        <v>29</v>
      </c>
      <c r="K12" s="1252">
        <v>86</v>
      </c>
      <c r="L12" s="1255">
        <v>1979</v>
      </c>
      <c r="M12" s="1252">
        <v>23</v>
      </c>
      <c r="N12" s="1252">
        <v>723</v>
      </c>
    </row>
    <row r="13" spans="1:19" s="1124" customFormat="1" ht="26.1" customHeight="1">
      <c r="A13" s="1251" t="s">
        <v>1730</v>
      </c>
      <c r="B13" s="1256">
        <v>3677</v>
      </c>
      <c r="C13" s="1252">
        <v>134</v>
      </c>
      <c r="D13" s="1254">
        <v>3543</v>
      </c>
      <c r="E13" s="1252">
        <v>6</v>
      </c>
      <c r="F13" s="1255">
        <v>241</v>
      </c>
      <c r="G13" s="1252">
        <v>20</v>
      </c>
      <c r="H13" s="1255">
        <v>335</v>
      </c>
      <c r="I13" s="1258">
        <v>1</v>
      </c>
      <c r="J13" s="1255">
        <v>32</v>
      </c>
      <c r="K13" s="1252">
        <v>84</v>
      </c>
      <c r="L13" s="1255">
        <v>2109</v>
      </c>
      <c r="M13" s="1252">
        <v>23</v>
      </c>
      <c r="N13" s="1252">
        <v>812</v>
      </c>
    </row>
    <row r="14" spans="1:19" s="1124" customFormat="1" ht="26.1" customHeight="1">
      <c r="A14" s="1251" t="s">
        <v>1633</v>
      </c>
      <c r="B14" s="1256">
        <v>3838</v>
      </c>
      <c r="C14" s="1252">
        <v>174</v>
      </c>
      <c r="D14" s="1254">
        <v>3664</v>
      </c>
      <c r="E14" s="1252">
        <v>7</v>
      </c>
      <c r="F14" s="1255">
        <v>253</v>
      </c>
      <c r="G14" s="1252">
        <v>23</v>
      </c>
      <c r="H14" s="1255">
        <v>361</v>
      </c>
      <c r="I14" s="1258">
        <v>1</v>
      </c>
      <c r="J14" s="1255">
        <v>36</v>
      </c>
      <c r="K14" s="1252">
        <v>110</v>
      </c>
      <c r="L14" s="1255">
        <v>2134</v>
      </c>
      <c r="M14" s="1252">
        <v>33</v>
      </c>
      <c r="N14" s="1252">
        <v>880</v>
      </c>
    </row>
    <row r="15" spans="1:19" s="1124" customFormat="1" ht="26.1" customHeight="1">
      <c r="A15" s="1251" t="s">
        <v>1634</v>
      </c>
      <c r="B15" s="1256">
        <v>4148</v>
      </c>
      <c r="C15" s="1252">
        <v>162</v>
      </c>
      <c r="D15" s="1254">
        <v>3986</v>
      </c>
      <c r="E15" s="1252">
        <v>5</v>
      </c>
      <c r="F15" s="1255">
        <v>273</v>
      </c>
      <c r="G15" s="1252">
        <v>24</v>
      </c>
      <c r="H15" s="1255">
        <v>359</v>
      </c>
      <c r="I15" s="1258">
        <v>0</v>
      </c>
      <c r="J15" s="1255">
        <v>38</v>
      </c>
      <c r="K15" s="1252">
        <v>104</v>
      </c>
      <c r="L15" s="1255">
        <v>2318</v>
      </c>
      <c r="M15" s="1252">
        <v>29</v>
      </c>
      <c r="N15" s="1252">
        <v>998</v>
      </c>
      <c r="S15" s="1265"/>
    </row>
    <row r="16" spans="1:19" s="1124" customFormat="1" ht="26.1" customHeight="1">
      <c r="A16" s="1251" t="s">
        <v>1635</v>
      </c>
      <c r="B16" s="1256">
        <v>3724</v>
      </c>
      <c r="C16" s="1252">
        <v>153</v>
      </c>
      <c r="D16" s="1254">
        <v>3571</v>
      </c>
      <c r="E16" s="1252">
        <v>6</v>
      </c>
      <c r="F16" s="1255">
        <v>203</v>
      </c>
      <c r="G16" s="1252">
        <v>22</v>
      </c>
      <c r="H16" s="1255">
        <v>284</v>
      </c>
      <c r="I16" s="1258">
        <v>1</v>
      </c>
      <c r="J16" s="1255">
        <v>35</v>
      </c>
      <c r="K16" s="1252">
        <v>99</v>
      </c>
      <c r="L16" s="1255">
        <v>2083</v>
      </c>
      <c r="M16" s="1252">
        <v>25</v>
      </c>
      <c r="N16" s="1252">
        <v>966</v>
      </c>
    </row>
    <row r="17" spans="1:16" s="1124" customFormat="1" ht="26.1" customHeight="1">
      <c r="A17" s="1251" t="s">
        <v>1636</v>
      </c>
      <c r="B17" s="1256">
        <v>3898</v>
      </c>
      <c r="C17" s="1252">
        <v>153</v>
      </c>
      <c r="D17" s="1254">
        <v>3745</v>
      </c>
      <c r="E17" s="1252">
        <v>4</v>
      </c>
      <c r="F17" s="1255">
        <v>225</v>
      </c>
      <c r="G17" s="1252">
        <v>25</v>
      </c>
      <c r="H17" s="1255">
        <v>294</v>
      </c>
      <c r="I17" s="1258">
        <v>1</v>
      </c>
      <c r="J17" s="1255">
        <v>46</v>
      </c>
      <c r="K17" s="1252">
        <v>102</v>
      </c>
      <c r="L17" s="1255">
        <v>2134</v>
      </c>
      <c r="M17" s="1252">
        <v>21</v>
      </c>
      <c r="N17" s="1252">
        <v>1046</v>
      </c>
    </row>
    <row r="18" spans="1:16" s="1124" customFormat="1" ht="26.1" customHeight="1">
      <c r="A18" s="1251" t="s">
        <v>1637</v>
      </c>
      <c r="B18" s="1256">
        <v>4028</v>
      </c>
      <c r="C18" s="1252">
        <v>155</v>
      </c>
      <c r="D18" s="1254">
        <v>3873</v>
      </c>
      <c r="E18" s="1252">
        <v>4</v>
      </c>
      <c r="F18" s="1255">
        <v>237</v>
      </c>
      <c r="G18" s="1252">
        <v>23</v>
      </c>
      <c r="H18" s="1255">
        <v>291</v>
      </c>
      <c r="I18" s="1258">
        <v>1</v>
      </c>
      <c r="J18" s="1255">
        <v>50</v>
      </c>
      <c r="K18" s="1252">
        <v>103</v>
      </c>
      <c r="L18" s="1255">
        <v>2195</v>
      </c>
      <c r="M18" s="1252">
        <v>24</v>
      </c>
      <c r="N18" s="1252">
        <v>1100</v>
      </c>
    </row>
    <row r="19" spans="1:16" s="1124" customFormat="1" ht="26.1" customHeight="1">
      <c r="A19" s="1251" t="s">
        <v>1638</v>
      </c>
      <c r="B19" s="1256">
        <v>4175</v>
      </c>
      <c r="C19" s="1252">
        <v>170</v>
      </c>
      <c r="D19" s="1254">
        <v>4005</v>
      </c>
      <c r="E19" s="1252">
        <v>5</v>
      </c>
      <c r="F19" s="1255">
        <v>238</v>
      </c>
      <c r="G19" s="1252">
        <v>27</v>
      </c>
      <c r="H19" s="1255">
        <v>301</v>
      </c>
      <c r="I19" s="1258">
        <v>1</v>
      </c>
      <c r="J19" s="1255">
        <v>49</v>
      </c>
      <c r="K19" s="1252">
        <v>111</v>
      </c>
      <c r="L19" s="1255">
        <v>2249</v>
      </c>
      <c r="M19" s="1252">
        <v>26</v>
      </c>
      <c r="N19" s="1252">
        <v>1168</v>
      </c>
      <c r="O19" s="1265"/>
    </row>
    <row r="20" spans="1:16" s="1124" customFormat="1" ht="26.1" customHeight="1">
      <c r="A20" s="1251" t="s">
        <v>1414</v>
      </c>
      <c r="B20" s="1256">
        <v>4400</v>
      </c>
      <c r="C20" s="1252">
        <v>176</v>
      </c>
      <c r="D20" s="1254">
        <v>4224</v>
      </c>
      <c r="E20" s="1252">
        <v>5</v>
      </c>
      <c r="F20" s="1255">
        <v>273</v>
      </c>
      <c r="G20" s="1252">
        <v>30</v>
      </c>
      <c r="H20" s="1255">
        <v>370</v>
      </c>
      <c r="I20" s="1258">
        <v>2</v>
      </c>
      <c r="J20" s="1255">
        <v>54</v>
      </c>
      <c r="K20" s="1252">
        <v>108</v>
      </c>
      <c r="L20" s="1255">
        <v>2316</v>
      </c>
      <c r="M20" s="1252">
        <v>31</v>
      </c>
      <c r="N20" s="1252">
        <v>1211</v>
      </c>
    </row>
    <row r="21" spans="1:16" s="1124" customFormat="1" ht="26.1" customHeight="1">
      <c r="A21" s="1259" t="s">
        <v>1415</v>
      </c>
      <c r="B21" s="1260">
        <v>4562</v>
      </c>
      <c r="C21" s="1261">
        <v>165</v>
      </c>
      <c r="D21" s="1262">
        <v>4397</v>
      </c>
      <c r="E21" s="1261">
        <v>3</v>
      </c>
      <c r="F21" s="1263">
        <v>292</v>
      </c>
      <c r="G21" s="1261">
        <v>27</v>
      </c>
      <c r="H21" s="1263">
        <v>380</v>
      </c>
      <c r="I21" s="1266">
        <v>0</v>
      </c>
      <c r="J21" s="1263">
        <v>36</v>
      </c>
      <c r="K21" s="1261">
        <v>111</v>
      </c>
      <c r="L21" s="1263">
        <v>2434</v>
      </c>
      <c r="M21" s="1261">
        <v>24</v>
      </c>
      <c r="N21" s="1261">
        <v>1255</v>
      </c>
      <c r="O21" s="1267"/>
      <c r="P21" s="1267"/>
    </row>
    <row r="22" spans="1:16" s="1124" customFormat="1" ht="26.1" customHeight="1">
      <c r="A22" s="1251" t="s">
        <v>1416</v>
      </c>
      <c r="B22" s="1256">
        <v>4664</v>
      </c>
      <c r="C22" s="1252">
        <v>177</v>
      </c>
      <c r="D22" s="1254">
        <v>4487</v>
      </c>
      <c r="E22" s="1252">
        <v>3</v>
      </c>
      <c r="F22" s="1255">
        <v>290</v>
      </c>
      <c r="G22" s="1252">
        <v>28</v>
      </c>
      <c r="H22" s="1255">
        <v>372</v>
      </c>
      <c r="I22" s="1258">
        <v>0</v>
      </c>
      <c r="J22" s="1255">
        <v>36</v>
      </c>
      <c r="K22" s="1252">
        <v>121</v>
      </c>
      <c r="L22" s="1255">
        <v>2448</v>
      </c>
      <c r="M22" s="1252">
        <v>25</v>
      </c>
      <c r="N22" s="1252">
        <v>1341</v>
      </c>
      <c r="O22" s="1267"/>
      <c r="P22" s="1267"/>
    </row>
    <row r="23" spans="1:16" s="1124" customFormat="1" ht="26.1" customHeight="1">
      <c r="A23" s="1251" t="s">
        <v>1417</v>
      </c>
      <c r="B23" s="1256">
        <v>4830</v>
      </c>
      <c r="C23" s="1252">
        <v>174</v>
      </c>
      <c r="D23" s="1254">
        <v>4656</v>
      </c>
      <c r="E23" s="1252">
        <v>3</v>
      </c>
      <c r="F23" s="1255">
        <v>296</v>
      </c>
      <c r="G23" s="1252">
        <v>27</v>
      </c>
      <c r="H23" s="1255">
        <v>391</v>
      </c>
      <c r="I23" s="1258">
        <v>0</v>
      </c>
      <c r="J23" s="1255">
        <v>38</v>
      </c>
      <c r="K23" s="1252">
        <v>117</v>
      </c>
      <c r="L23" s="1255">
        <v>2521</v>
      </c>
      <c r="M23" s="1252">
        <v>27</v>
      </c>
      <c r="N23" s="1252">
        <v>1410</v>
      </c>
      <c r="O23" s="1267"/>
      <c r="P23" s="1267"/>
    </row>
    <row r="24" spans="1:16" s="1124" customFormat="1" ht="26.1" customHeight="1">
      <c r="A24" s="1251" t="s">
        <v>1639</v>
      </c>
      <c r="B24" s="1256">
        <v>4876</v>
      </c>
      <c r="C24" s="1252">
        <v>160</v>
      </c>
      <c r="D24" s="1254">
        <v>4716</v>
      </c>
      <c r="E24" s="1252">
        <v>2</v>
      </c>
      <c r="F24" s="1255">
        <v>294</v>
      </c>
      <c r="G24" s="1252">
        <v>22</v>
      </c>
      <c r="H24" s="1255">
        <v>411</v>
      </c>
      <c r="I24" s="1258">
        <v>0</v>
      </c>
      <c r="J24" s="1255">
        <v>38</v>
      </c>
      <c r="K24" s="1252">
        <v>107</v>
      </c>
      <c r="L24" s="1255">
        <v>2515</v>
      </c>
      <c r="M24" s="1252">
        <v>29</v>
      </c>
      <c r="N24" s="1252">
        <v>1458</v>
      </c>
    </row>
    <row r="25" spans="1:16" s="1124" customFormat="1" ht="26.1" customHeight="1">
      <c r="A25" s="1251" t="s">
        <v>1640</v>
      </c>
      <c r="B25" s="1256">
        <v>4869</v>
      </c>
      <c r="C25" s="1252">
        <v>163</v>
      </c>
      <c r="D25" s="1254">
        <v>4706</v>
      </c>
      <c r="E25" s="1252">
        <v>2</v>
      </c>
      <c r="F25" s="1255">
        <v>298</v>
      </c>
      <c r="G25" s="1252">
        <v>23</v>
      </c>
      <c r="H25" s="1255">
        <v>401</v>
      </c>
      <c r="I25" s="1258">
        <v>0</v>
      </c>
      <c r="J25" s="1255">
        <v>39</v>
      </c>
      <c r="K25" s="1252">
        <v>107</v>
      </c>
      <c r="L25" s="1255">
        <v>2515</v>
      </c>
      <c r="M25" s="1252">
        <v>31</v>
      </c>
      <c r="N25" s="1252">
        <v>1453</v>
      </c>
      <c r="O25" s="1267"/>
      <c r="P25" s="1267"/>
    </row>
    <row r="26" spans="1:16" s="1124" customFormat="1" ht="26.1" customHeight="1">
      <c r="A26" s="1251" t="s">
        <v>1641</v>
      </c>
      <c r="B26" s="1256">
        <v>4924</v>
      </c>
      <c r="C26" s="1252">
        <v>170</v>
      </c>
      <c r="D26" s="1254">
        <v>4754</v>
      </c>
      <c r="E26" s="1252">
        <v>2</v>
      </c>
      <c r="F26" s="1255">
        <v>290</v>
      </c>
      <c r="G26" s="1252">
        <v>21</v>
      </c>
      <c r="H26" s="1255">
        <v>403</v>
      </c>
      <c r="I26" s="1258">
        <v>1</v>
      </c>
      <c r="J26" s="1255">
        <v>41</v>
      </c>
      <c r="K26" s="1252">
        <v>111</v>
      </c>
      <c r="L26" s="1255">
        <v>2505</v>
      </c>
      <c r="M26" s="1252">
        <v>35</v>
      </c>
      <c r="N26" s="1252">
        <v>1515</v>
      </c>
      <c r="O26" s="1267"/>
      <c r="P26" s="1267"/>
    </row>
    <row r="27" spans="1:16" s="1124" customFormat="1" ht="26.1" customHeight="1">
      <c r="A27" s="1251" t="s">
        <v>1642</v>
      </c>
      <c r="B27" s="1256">
        <v>4939</v>
      </c>
      <c r="C27" s="1252">
        <v>160</v>
      </c>
      <c r="D27" s="1254">
        <v>4779</v>
      </c>
      <c r="E27" s="1252">
        <v>3</v>
      </c>
      <c r="F27" s="1255">
        <v>301</v>
      </c>
      <c r="G27" s="1252">
        <v>23</v>
      </c>
      <c r="H27" s="1255">
        <v>408</v>
      </c>
      <c r="I27" s="1258">
        <v>1</v>
      </c>
      <c r="J27" s="1255">
        <v>41</v>
      </c>
      <c r="K27" s="1252">
        <v>99</v>
      </c>
      <c r="L27" s="1255">
        <v>2456</v>
      </c>
      <c r="M27" s="1252">
        <v>34</v>
      </c>
      <c r="N27" s="1252">
        <v>1573</v>
      </c>
      <c r="O27" s="1267"/>
      <c r="P27" s="1267"/>
    </row>
    <row r="28" spans="1:16" s="1124" customFormat="1" ht="26.1" customHeight="1">
      <c r="A28" s="1251" t="s">
        <v>1670</v>
      </c>
      <c r="B28" s="1256">
        <v>4918</v>
      </c>
      <c r="C28" s="1252">
        <v>162</v>
      </c>
      <c r="D28" s="1254">
        <v>4756</v>
      </c>
      <c r="E28" s="1252">
        <v>4</v>
      </c>
      <c r="F28" s="1255">
        <v>300</v>
      </c>
      <c r="G28" s="1252">
        <v>22</v>
      </c>
      <c r="H28" s="1255">
        <v>414</v>
      </c>
      <c r="I28" s="1258">
        <v>1</v>
      </c>
      <c r="J28" s="1255">
        <v>45</v>
      </c>
      <c r="K28" s="1252">
        <v>100</v>
      </c>
      <c r="L28" s="1255">
        <v>2396</v>
      </c>
      <c r="M28" s="1252">
        <v>35</v>
      </c>
      <c r="N28" s="1252">
        <v>1601</v>
      </c>
      <c r="O28" s="1267"/>
      <c r="P28" s="1267"/>
    </row>
    <row r="29" spans="1:16" s="1124" customFormat="1" ht="26.1" customHeight="1">
      <c r="A29" s="1251" t="s">
        <v>1671</v>
      </c>
      <c r="B29" s="1256">
        <v>4929</v>
      </c>
      <c r="C29" s="1252">
        <v>177</v>
      </c>
      <c r="D29" s="1254">
        <v>4752</v>
      </c>
      <c r="E29" s="1252">
        <v>5</v>
      </c>
      <c r="F29" s="1255">
        <v>307</v>
      </c>
      <c r="G29" s="1252">
        <v>26</v>
      </c>
      <c r="H29" s="1255">
        <v>425</v>
      </c>
      <c r="I29" s="1258">
        <v>1</v>
      </c>
      <c r="J29" s="1255">
        <v>47</v>
      </c>
      <c r="K29" s="1252">
        <v>114</v>
      </c>
      <c r="L29" s="1255">
        <v>2333</v>
      </c>
      <c r="M29" s="1252">
        <v>31</v>
      </c>
      <c r="N29" s="1252">
        <v>1640</v>
      </c>
      <c r="O29" s="1267"/>
      <c r="P29" s="1267"/>
    </row>
    <row r="30" spans="1:16" s="1124" customFormat="1" ht="26.1" customHeight="1">
      <c r="A30" s="1251" t="s">
        <v>1672</v>
      </c>
      <c r="B30" s="1256">
        <v>4950</v>
      </c>
      <c r="C30" s="1252">
        <v>172</v>
      </c>
      <c r="D30" s="1254">
        <v>4778</v>
      </c>
      <c r="E30" s="1252">
        <v>5</v>
      </c>
      <c r="F30" s="1255">
        <v>293</v>
      </c>
      <c r="G30" s="1252">
        <v>23</v>
      </c>
      <c r="H30" s="1255">
        <v>423</v>
      </c>
      <c r="I30" s="1258">
        <v>0</v>
      </c>
      <c r="J30" s="1255">
        <v>57</v>
      </c>
      <c r="K30" s="1252">
        <v>113</v>
      </c>
      <c r="L30" s="1255">
        <v>2277</v>
      </c>
      <c r="M30" s="1252">
        <v>31</v>
      </c>
      <c r="N30" s="1252">
        <v>1728</v>
      </c>
      <c r="O30" s="1267"/>
      <c r="P30" s="1267"/>
    </row>
    <row r="31" spans="1:16" s="1124" customFormat="1" ht="26.1" customHeight="1">
      <c r="A31" s="1259" t="s">
        <v>1673</v>
      </c>
      <c r="B31" s="1260">
        <v>5039</v>
      </c>
      <c r="C31" s="1261">
        <v>163</v>
      </c>
      <c r="D31" s="1262">
        <v>4876</v>
      </c>
      <c r="E31" s="1261">
        <v>5</v>
      </c>
      <c r="F31" s="1263">
        <v>306</v>
      </c>
      <c r="G31" s="1261">
        <v>22</v>
      </c>
      <c r="H31" s="1263">
        <v>432</v>
      </c>
      <c r="I31" s="1266">
        <v>0</v>
      </c>
      <c r="J31" s="1261">
        <v>57</v>
      </c>
      <c r="K31" s="1268">
        <v>108</v>
      </c>
      <c r="L31" s="1263">
        <v>2281</v>
      </c>
      <c r="M31" s="1261">
        <v>28</v>
      </c>
      <c r="N31" s="1261">
        <v>1800</v>
      </c>
      <c r="O31" s="1267"/>
      <c r="P31" s="1267"/>
    </row>
    <row r="32" spans="1:16" s="1124" customFormat="1" ht="26.1" customHeight="1">
      <c r="A32" s="1251" t="s">
        <v>1738</v>
      </c>
      <c r="B32" s="1256">
        <v>5054</v>
      </c>
      <c r="C32" s="1252">
        <v>165</v>
      </c>
      <c r="D32" s="1254">
        <v>4889</v>
      </c>
      <c r="E32" s="1252">
        <v>7</v>
      </c>
      <c r="F32" s="1255">
        <v>312</v>
      </c>
      <c r="G32" s="1252">
        <v>19</v>
      </c>
      <c r="H32" s="1255">
        <v>439</v>
      </c>
      <c r="I32" s="1258">
        <v>0</v>
      </c>
      <c r="J32" s="1269">
        <v>54</v>
      </c>
      <c r="K32" s="1252">
        <v>110</v>
      </c>
      <c r="L32" s="1255">
        <v>2218</v>
      </c>
      <c r="M32" s="1252">
        <v>29</v>
      </c>
      <c r="N32" s="1252">
        <v>1866</v>
      </c>
      <c r="O32" s="1267"/>
      <c r="P32" s="1267"/>
    </row>
    <row r="33" spans="1:16" s="1124" customFormat="1" ht="26.1" customHeight="1">
      <c r="A33" s="1251" t="s">
        <v>1739</v>
      </c>
      <c r="B33" s="1256">
        <v>5076</v>
      </c>
      <c r="C33" s="1252">
        <v>166</v>
      </c>
      <c r="D33" s="1254">
        <v>4910</v>
      </c>
      <c r="E33" s="1252">
        <v>5</v>
      </c>
      <c r="F33" s="1252">
        <v>313</v>
      </c>
      <c r="G33" s="1257">
        <v>19</v>
      </c>
      <c r="H33" s="1255">
        <v>434</v>
      </c>
      <c r="I33" s="1258">
        <v>0</v>
      </c>
      <c r="J33" s="1255">
        <v>53</v>
      </c>
      <c r="K33" s="1252">
        <v>113</v>
      </c>
      <c r="L33" s="1255">
        <v>2185</v>
      </c>
      <c r="M33" s="1252">
        <v>29</v>
      </c>
      <c r="N33" s="1252">
        <v>1925</v>
      </c>
      <c r="O33" s="1276"/>
      <c r="P33" s="1267"/>
    </row>
    <row r="34" spans="1:16" s="1124" customFormat="1" ht="26.1" customHeight="1">
      <c r="A34" s="1244" t="s">
        <v>2612</v>
      </c>
      <c r="B34" s="1270">
        <v>5106</v>
      </c>
      <c r="C34" s="1271">
        <v>167</v>
      </c>
      <c r="D34" s="1272">
        <v>4939</v>
      </c>
      <c r="E34" s="1271">
        <v>5</v>
      </c>
      <c r="F34" s="1271">
        <v>320</v>
      </c>
      <c r="G34" s="1273">
        <v>21</v>
      </c>
      <c r="H34" s="1274">
        <v>446</v>
      </c>
      <c r="I34" s="1275">
        <v>0</v>
      </c>
      <c r="J34" s="1274">
        <v>53</v>
      </c>
      <c r="K34" s="1271">
        <v>112</v>
      </c>
      <c r="L34" s="1274">
        <v>2133</v>
      </c>
      <c r="M34" s="1271">
        <v>29</v>
      </c>
      <c r="N34" s="1271">
        <v>1987</v>
      </c>
      <c r="O34" s="1276"/>
      <c r="P34" s="1267"/>
    </row>
    <row r="35" spans="1:16" ht="14.25">
      <c r="A35" s="1265"/>
      <c r="B35" s="1124"/>
      <c r="C35" s="1124"/>
      <c r="D35" s="1124"/>
      <c r="E35" s="1124"/>
      <c r="F35" s="1267"/>
      <c r="G35" s="1124"/>
      <c r="H35" s="1124"/>
      <c r="I35" s="1124"/>
      <c r="J35" s="1124"/>
      <c r="K35" s="1124"/>
      <c r="L35" s="1124"/>
      <c r="M35" s="1124"/>
      <c r="N35" s="1277" t="s">
        <v>2027</v>
      </c>
    </row>
    <row r="39" spans="1:16">
      <c r="B39" s="308"/>
    </row>
  </sheetData>
  <mergeCells count="6">
    <mergeCell ref="M3:N3"/>
    <mergeCell ref="B3:D3"/>
    <mergeCell ref="E3:F3"/>
    <mergeCell ref="G3:H3"/>
    <mergeCell ref="I3:J3"/>
    <mergeCell ref="K3:L3"/>
  </mergeCells>
  <phoneticPr fontId="8"/>
  <pageMargins left="0.98425196850393704" right="0.98425196850393704" top="1.1811023622047245" bottom="1.1811023622047245" header="0.51181102362204722" footer="0.51181102362204722"/>
  <pageSetup paperSize="9" scale="83" orientation="portrait" verticalDpi="72" r:id="rId1"/>
  <headerFooter alignWithMargins="0"/>
  <colBreaks count="1" manualBreakCount="1">
    <brk id="14" max="1048575" man="1"/>
  </col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BEE8-5D2E-44A4-993D-5696C1F65109}">
  <sheetPr>
    <pageSetUpPr fitToPage="1"/>
  </sheetPr>
  <dimension ref="A1:L38"/>
  <sheetViews>
    <sheetView view="pageBreakPreview" zoomScaleNormal="100" zoomScaleSheetLayoutView="100" workbookViewId="0">
      <pane ySplit="4" topLeftCell="A29" activePane="bottomLeft" state="frozen"/>
      <selection pane="bottomLeft" activeCell="J13" sqref="J13"/>
    </sheetView>
  </sheetViews>
  <sheetFormatPr defaultRowHeight="13.5"/>
  <cols>
    <col min="1" max="1" width="10.75" customWidth="1"/>
    <col min="2" max="2" width="11" customWidth="1"/>
    <col min="3" max="3" width="11" style="1279" customWidth="1"/>
    <col min="4" max="9" width="11" customWidth="1"/>
    <col min="10" max="10" width="11" style="1279" customWidth="1"/>
  </cols>
  <sheetData>
    <row r="1" spans="1:10" ht="24" customHeight="1">
      <c r="A1" s="136" t="s">
        <v>2621</v>
      </c>
      <c r="B1" s="725"/>
      <c r="C1" s="1278"/>
      <c r="D1" s="725"/>
      <c r="E1" s="725"/>
      <c r="F1" s="725"/>
    </row>
    <row r="2" spans="1:10" ht="30" customHeight="1">
      <c r="A2" s="404"/>
      <c r="B2" s="404"/>
      <c r="C2" s="1280"/>
      <c r="D2" s="404"/>
      <c r="E2" s="404"/>
      <c r="F2" s="404"/>
      <c r="G2" s="404"/>
      <c r="H2" s="404"/>
      <c r="I2" s="1281"/>
      <c r="J2" s="1282" t="s">
        <v>2028</v>
      </c>
    </row>
    <row r="3" spans="1:10" ht="18" customHeight="1">
      <c r="A3" s="1283" t="s">
        <v>1285</v>
      </c>
      <c r="B3" s="1284" t="s">
        <v>2029</v>
      </c>
      <c r="C3" s="2519" t="s">
        <v>2030</v>
      </c>
      <c r="D3" s="2521" t="s">
        <v>2031</v>
      </c>
      <c r="E3" s="2521"/>
      <c r="F3" s="2521"/>
      <c r="G3" s="2521"/>
      <c r="H3" s="2521"/>
      <c r="I3" s="2521"/>
      <c r="J3" s="2521"/>
    </row>
    <row r="4" spans="1:10" ht="18" customHeight="1">
      <c r="A4" s="1285" t="s">
        <v>1244</v>
      </c>
      <c r="B4" s="1286" t="s">
        <v>2032</v>
      </c>
      <c r="C4" s="2520"/>
      <c r="D4" s="1745" t="s">
        <v>2033</v>
      </c>
      <c r="E4" s="1745" t="s">
        <v>2034</v>
      </c>
      <c r="F4" s="1745" t="s">
        <v>2035</v>
      </c>
      <c r="G4" s="1745" t="s">
        <v>2036</v>
      </c>
      <c r="H4" s="1745" t="s">
        <v>2037</v>
      </c>
      <c r="I4" s="1287" t="s">
        <v>2038</v>
      </c>
      <c r="J4" s="1288" t="s">
        <v>908</v>
      </c>
    </row>
    <row r="5" spans="1:10" ht="21.95" customHeight="1">
      <c r="A5" s="1289" t="s">
        <v>2039</v>
      </c>
      <c r="B5" s="1290">
        <v>30</v>
      </c>
      <c r="C5" s="1291">
        <v>2830</v>
      </c>
      <c r="D5" s="1292">
        <v>152</v>
      </c>
      <c r="E5" s="1292">
        <v>227</v>
      </c>
      <c r="F5" s="1292">
        <v>378</v>
      </c>
      <c r="G5" s="1292">
        <v>541</v>
      </c>
      <c r="H5" s="1292">
        <v>561</v>
      </c>
      <c r="I5" s="1293">
        <v>534</v>
      </c>
      <c r="J5" s="1292">
        <f t="shared" ref="J5:J10" si="0">SUM(D5:I5)</f>
        <v>2393</v>
      </c>
    </row>
    <row r="6" spans="1:10" ht="21.95" customHeight="1">
      <c r="A6" s="1289" t="s">
        <v>658</v>
      </c>
      <c r="B6" s="1290">
        <v>30</v>
      </c>
      <c r="C6" s="1291">
        <v>2830</v>
      </c>
      <c r="D6" s="1292">
        <v>117</v>
      </c>
      <c r="E6" s="1292">
        <v>247</v>
      </c>
      <c r="F6" s="1292">
        <v>386</v>
      </c>
      <c r="G6" s="1292">
        <v>571</v>
      </c>
      <c r="H6" s="1292">
        <v>570</v>
      </c>
      <c r="I6" s="1293">
        <v>565</v>
      </c>
      <c r="J6" s="1292">
        <f t="shared" si="0"/>
        <v>2456</v>
      </c>
    </row>
    <row r="7" spans="1:10" ht="21.95" customHeight="1">
      <c r="A7" s="1289" t="s">
        <v>659</v>
      </c>
      <c r="B7" s="1290">
        <v>30</v>
      </c>
      <c r="C7" s="1291">
        <v>2890</v>
      </c>
      <c r="D7" s="1292">
        <v>113</v>
      </c>
      <c r="E7" s="1292">
        <v>323</v>
      </c>
      <c r="F7" s="1292">
        <v>395</v>
      </c>
      <c r="G7" s="1292">
        <v>577</v>
      </c>
      <c r="H7" s="1292">
        <v>621</v>
      </c>
      <c r="I7" s="1293">
        <v>580</v>
      </c>
      <c r="J7" s="1292">
        <f t="shared" si="0"/>
        <v>2609</v>
      </c>
    </row>
    <row r="8" spans="1:10" ht="21.95" customHeight="1">
      <c r="A8" s="1289" t="s">
        <v>660</v>
      </c>
      <c r="B8" s="1290">
        <v>30</v>
      </c>
      <c r="C8" s="1291">
        <v>2890</v>
      </c>
      <c r="D8" s="1292">
        <v>113</v>
      </c>
      <c r="E8" s="1292">
        <v>300</v>
      </c>
      <c r="F8" s="1292">
        <v>449</v>
      </c>
      <c r="G8" s="1292">
        <v>575</v>
      </c>
      <c r="H8" s="1292">
        <v>611</v>
      </c>
      <c r="I8" s="1293">
        <v>617</v>
      </c>
      <c r="J8" s="1292">
        <f t="shared" si="0"/>
        <v>2665</v>
      </c>
    </row>
    <row r="9" spans="1:10" ht="21.95" customHeight="1">
      <c r="A9" s="1289" t="s">
        <v>661</v>
      </c>
      <c r="B9" s="1290">
        <v>31</v>
      </c>
      <c r="C9" s="1291">
        <v>2890</v>
      </c>
      <c r="D9" s="1292">
        <v>134</v>
      </c>
      <c r="E9" s="1292">
        <v>320</v>
      </c>
      <c r="F9" s="1292">
        <v>465</v>
      </c>
      <c r="G9" s="1292">
        <v>600</v>
      </c>
      <c r="H9" s="1292">
        <v>620</v>
      </c>
      <c r="I9" s="1293">
        <v>617</v>
      </c>
      <c r="J9" s="1292">
        <f t="shared" si="0"/>
        <v>2756</v>
      </c>
    </row>
    <row r="10" spans="1:10" ht="21.95" customHeight="1">
      <c r="A10" s="1289" t="s">
        <v>626</v>
      </c>
      <c r="B10" s="1290">
        <v>31</v>
      </c>
      <c r="C10" s="1291">
        <v>2980</v>
      </c>
      <c r="D10" s="1292">
        <v>122</v>
      </c>
      <c r="E10" s="1292">
        <v>333</v>
      </c>
      <c r="F10" s="1292">
        <v>492</v>
      </c>
      <c r="G10" s="1292">
        <v>610</v>
      </c>
      <c r="H10" s="1292">
        <v>631</v>
      </c>
      <c r="I10" s="1293">
        <v>642</v>
      </c>
      <c r="J10" s="1292">
        <f t="shared" si="0"/>
        <v>2830</v>
      </c>
    </row>
    <row r="11" spans="1:10" ht="21.95" customHeight="1">
      <c r="A11" s="1289" t="s">
        <v>627</v>
      </c>
      <c r="B11" s="1290">
        <v>31</v>
      </c>
      <c r="C11" s="1291">
        <v>2980</v>
      </c>
      <c r="D11" s="1292">
        <v>126</v>
      </c>
      <c r="E11" s="1292">
        <v>332</v>
      </c>
      <c r="F11" s="1292">
        <v>431</v>
      </c>
      <c r="G11" s="1292">
        <v>593</v>
      </c>
      <c r="H11" s="1292">
        <v>601</v>
      </c>
      <c r="I11" s="1293">
        <v>585</v>
      </c>
      <c r="J11" s="1292">
        <f>SUM(D11:I11)</f>
        <v>2668</v>
      </c>
    </row>
    <row r="12" spans="1:10" ht="21.95" customHeight="1">
      <c r="A12" s="1294" t="s">
        <v>330</v>
      </c>
      <c r="B12" s="1290">
        <v>32</v>
      </c>
      <c r="C12" s="1295">
        <v>3055</v>
      </c>
      <c r="D12" s="1296">
        <v>119</v>
      </c>
      <c r="E12" s="1296">
        <v>354</v>
      </c>
      <c r="F12" s="1296">
        <v>456</v>
      </c>
      <c r="G12" s="1296">
        <v>668</v>
      </c>
      <c r="H12" s="1296">
        <v>636</v>
      </c>
      <c r="I12" s="1297">
        <v>629</v>
      </c>
      <c r="J12" s="1296">
        <v>2862</v>
      </c>
    </row>
    <row r="13" spans="1:10" ht="21.95" customHeight="1">
      <c r="A13" s="1294" t="s">
        <v>331</v>
      </c>
      <c r="B13" s="1290">
        <v>33</v>
      </c>
      <c r="C13" s="1295">
        <v>3115</v>
      </c>
      <c r="D13" s="1296">
        <v>110</v>
      </c>
      <c r="E13" s="1296">
        <v>364</v>
      </c>
      <c r="F13" s="1296">
        <v>502</v>
      </c>
      <c r="G13" s="1296">
        <v>631</v>
      </c>
      <c r="H13" s="1296">
        <v>697</v>
      </c>
      <c r="I13" s="1297">
        <v>635</v>
      </c>
      <c r="J13" s="1296">
        <v>2939</v>
      </c>
    </row>
    <row r="14" spans="1:10" ht="21.95" customHeight="1">
      <c r="A14" s="1294" t="s">
        <v>332</v>
      </c>
      <c r="B14" s="1290">
        <v>34</v>
      </c>
      <c r="C14" s="1295">
        <v>3275</v>
      </c>
      <c r="D14" s="1296">
        <v>135</v>
      </c>
      <c r="E14" s="1296">
        <v>400</v>
      </c>
      <c r="F14" s="1296">
        <v>542</v>
      </c>
      <c r="G14" s="1296">
        <v>650</v>
      </c>
      <c r="H14" s="1296">
        <v>671</v>
      </c>
      <c r="I14" s="1297">
        <v>722</v>
      </c>
      <c r="J14" s="1296">
        <v>3120</v>
      </c>
    </row>
    <row r="15" spans="1:10" ht="21.95" customHeight="1">
      <c r="A15" s="1294" t="s">
        <v>333</v>
      </c>
      <c r="B15" s="1290">
        <v>36</v>
      </c>
      <c r="C15" s="1295">
        <v>3410</v>
      </c>
      <c r="D15" s="1296">
        <v>143</v>
      </c>
      <c r="E15" s="1296">
        <v>375</v>
      </c>
      <c r="F15" s="1296">
        <v>544</v>
      </c>
      <c r="G15" s="1296">
        <v>663</v>
      </c>
      <c r="H15" s="1296">
        <v>690</v>
      </c>
      <c r="I15" s="1297">
        <v>685</v>
      </c>
      <c r="J15" s="1296">
        <v>3100</v>
      </c>
    </row>
    <row r="16" spans="1:10" ht="21.95" customHeight="1">
      <c r="A16" s="1294" t="s">
        <v>334</v>
      </c>
      <c r="B16" s="1290">
        <v>36</v>
      </c>
      <c r="C16" s="1295">
        <v>3470</v>
      </c>
      <c r="D16" s="1296">
        <v>144</v>
      </c>
      <c r="E16" s="1296">
        <v>437</v>
      </c>
      <c r="F16" s="1296">
        <v>527</v>
      </c>
      <c r="G16" s="1296">
        <v>681</v>
      </c>
      <c r="H16" s="1296">
        <v>687</v>
      </c>
      <c r="I16" s="1297">
        <v>702</v>
      </c>
      <c r="J16" s="1296">
        <v>3178</v>
      </c>
    </row>
    <row r="17" spans="1:12" ht="21" customHeight="1">
      <c r="A17" s="1294" t="s">
        <v>335</v>
      </c>
      <c r="B17" s="1298">
        <v>36</v>
      </c>
      <c r="C17" s="1299">
        <v>3545</v>
      </c>
      <c r="D17" s="1300">
        <v>145</v>
      </c>
      <c r="E17" s="1300">
        <v>490</v>
      </c>
      <c r="F17" s="1300">
        <v>619</v>
      </c>
      <c r="G17" s="1300">
        <v>684</v>
      </c>
      <c r="H17" s="1300">
        <v>721</v>
      </c>
      <c r="I17" s="1301">
        <v>691</v>
      </c>
      <c r="J17" s="1300">
        <v>3350</v>
      </c>
    </row>
    <row r="18" spans="1:12" ht="21" customHeight="1">
      <c r="A18" s="1294" t="s">
        <v>973</v>
      </c>
      <c r="B18" s="1298">
        <v>38</v>
      </c>
      <c r="C18" s="1299">
        <v>3725</v>
      </c>
      <c r="D18" s="1300">
        <v>197</v>
      </c>
      <c r="E18" s="1300">
        <v>517</v>
      </c>
      <c r="F18" s="1300">
        <v>670</v>
      </c>
      <c r="G18" s="1300">
        <v>759</v>
      </c>
      <c r="H18" s="1300">
        <v>706</v>
      </c>
      <c r="I18" s="1301">
        <v>710</v>
      </c>
      <c r="J18" s="1300">
        <v>3559</v>
      </c>
      <c r="L18" s="192"/>
    </row>
    <row r="19" spans="1:12" ht="21" customHeight="1">
      <c r="A19" s="1294" t="s">
        <v>1100</v>
      </c>
      <c r="B19" s="1298">
        <v>39</v>
      </c>
      <c r="C19" s="1299">
        <v>3990</v>
      </c>
      <c r="D19" s="1300">
        <v>203</v>
      </c>
      <c r="E19" s="1300">
        <v>556</v>
      </c>
      <c r="F19" s="1300">
        <v>685</v>
      </c>
      <c r="G19" s="1300">
        <v>795</v>
      </c>
      <c r="H19" s="1300">
        <v>807</v>
      </c>
      <c r="I19" s="1301">
        <v>705</v>
      </c>
      <c r="J19" s="1300">
        <v>3751</v>
      </c>
      <c r="L19" s="192"/>
    </row>
    <row r="20" spans="1:12" ht="21" customHeight="1">
      <c r="A20" s="1294" t="s">
        <v>1101</v>
      </c>
      <c r="B20" s="1298">
        <v>42</v>
      </c>
      <c r="C20" s="1299">
        <v>4100</v>
      </c>
      <c r="D20" s="1300">
        <v>224</v>
      </c>
      <c r="E20" s="1300">
        <v>606</v>
      </c>
      <c r="F20" s="1300">
        <v>747</v>
      </c>
      <c r="G20" s="1300">
        <v>819</v>
      </c>
      <c r="H20" s="1300">
        <v>832</v>
      </c>
      <c r="I20" s="1301">
        <v>785</v>
      </c>
      <c r="J20" s="1300">
        <v>4013</v>
      </c>
      <c r="L20" s="192"/>
    </row>
    <row r="21" spans="1:12" ht="21" customHeight="1">
      <c r="A21" s="1294" t="s">
        <v>1955</v>
      </c>
      <c r="B21" s="1298">
        <v>44</v>
      </c>
      <c r="C21" s="1299">
        <v>4270</v>
      </c>
      <c r="D21" s="1300">
        <v>209</v>
      </c>
      <c r="E21" s="1300">
        <v>659</v>
      </c>
      <c r="F21" s="1300">
        <v>804</v>
      </c>
      <c r="G21" s="1300">
        <v>897</v>
      </c>
      <c r="H21" s="1300">
        <v>876</v>
      </c>
      <c r="I21" s="1301">
        <v>856</v>
      </c>
      <c r="J21" s="1300">
        <v>4301</v>
      </c>
      <c r="L21" s="192"/>
    </row>
    <row r="22" spans="1:12" ht="21" customHeight="1">
      <c r="A22" s="1294" t="s">
        <v>1956</v>
      </c>
      <c r="B22" s="1298">
        <v>45</v>
      </c>
      <c r="C22" s="1299">
        <v>4570</v>
      </c>
      <c r="D22" s="1300">
        <v>215</v>
      </c>
      <c r="E22" s="1300">
        <v>699</v>
      </c>
      <c r="F22" s="1300">
        <v>841</v>
      </c>
      <c r="G22" s="1300">
        <v>908</v>
      </c>
      <c r="H22" s="1300">
        <v>926</v>
      </c>
      <c r="I22" s="1301">
        <v>893</v>
      </c>
      <c r="J22" s="1300">
        <f>SUM(D22:I22)</f>
        <v>4482</v>
      </c>
      <c r="L22" s="192"/>
    </row>
    <row r="23" spans="1:12" ht="21" customHeight="1">
      <c r="A23" s="1302" t="s">
        <v>2040</v>
      </c>
      <c r="B23" s="1298">
        <v>48</v>
      </c>
      <c r="C23" s="1299">
        <v>5225</v>
      </c>
      <c r="D23" s="1300">
        <v>223</v>
      </c>
      <c r="E23" s="1300">
        <v>712</v>
      </c>
      <c r="F23" s="1300">
        <v>884</v>
      </c>
      <c r="G23" s="1300">
        <v>949</v>
      </c>
      <c r="H23" s="1300">
        <v>946</v>
      </c>
      <c r="I23" s="1301">
        <v>930</v>
      </c>
      <c r="J23" s="1300">
        <f t="shared" ref="J23:J26" si="1">SUM(D23:I23)</f>
        <v>4644</v>
      </c>
      <c r="L23" s="192"/>
    </row>
    <row r="24" spans="1:12" ht="21" customHeight="1">
      <c r="A24" s="1302" t="s">
        <v>1957</v>
      </c>
      <c r="B24" s="1298">
        <v>50</v>
      </c>
      <c r="C24" s="1299">
        <v>5405</v>
      </c>
      <c r="D24" s="1300">
        <v>253</v>
      </c>
      <c r="E24" s="1300">
        <v>745</v>
      </c>
      <c r="F24" s="1300">
        <v>912</v>
      </c>
      <c r="G24" s="1300">
        <v>992</v>
      </c>
      <c r="H24" s="1300">
        <v>979</v>
      </c>
      <c r="I24" s="1301">
        <v>942</v>
      </c>
      <c r="J24" s="1300">
        <f t="shared" si="1"/>
        <v>4823</v>
      </c>
      <c r="L24" s="192"/>
    </row>
    <row r="25" spans="1:12" ht="21" customHeight="1">
      <c r="A25" s="1302" t="s">
        <v>2041</v>
      </c>
      <c r="B25" s="1298">
        <v>54</v>
      </c>
      <c r="C25" s="1299">
        <v>5825</v>
      </c>
      <c r="D25" s="1300">
        <v>272</v>
      </c>
      <c r="E25" s="1300">
        <v>796</v>
      </c>
      <c r="F25" s="1300">
        <v>962</v>
      </c>
      <c r="G25" s="1300">
        <v>1037</v>
      </c>
      <c r="H25" s="1300">
        <v>1046</v>
      </c>
      <c r="I25" s="1301">
        <v>994</v>
      </c>
      <c r="J25" s="1300">
        <f t="shared" si="1"/>
        <v>5107</v>
      </c>
      <c r="L25" s="192"/>
    </row>
    <row r="26" spans="1:12" ht="21" customHeight="1">
      <c r="A26" s="1302" t="s">
        <v>2009</v>
      </c>
      <c r="B26" s="1298">
        <v>55</v>
      </c>
      <c r="C26" s="1299">
        <v>5993</v>
      </c>
      <c r="D26" s="1300">
        <v>356</v>
      </c>
      <c r="E26" s="1300">
        <v>818</v>
      </c>
      <c r="F26" s="1300">
        <v>1012</v>
      </c>
      <c r="G26" s="1300">
        <v>1068</v>
      </c>
      <c r="H26" s="1300">
        <v>1069</v>
      </c>
      <c r="I26" s="1301">
        <v>1061</v>
      </c>
      <c r="J26" s="1300">
        <f t="shared" si="1"/>
        <v>5384</v>
      </c>
      <c r="L26" s="192"/>
    </row>
    <row r="27" spans="1:12" ht="21" customHeight="1">
      <c r="A27" s="1302" t="s">
        <v>345</v>
      </c>
      <c r="B27" s="1298">
        <v>57</v>
      </c>
      <c r="C27" s="1299">
        <v>6185</v>
      </c>
      <c r="D27" s="1300">
        <v>383</v>
      </c>
      <c r="E27" s="1300">
        <v>853</v>
      </c>
      <c r="F27" s="1300">
        <v>1032</v>
      </c>
      <c r="G27" s="1300">
        <v>1135</v>
      </c>
      <c r="H27" s="1300">
        <v>1119</v>
      </c>
      <c r="I27" s="1301">
        <v>1088</v>
      </c>
      <c r="J27" s="1300">
        <f>SUM(D27:I27)</f>
        <v>5610</v>
      </c>
      <c r="L27" s="192"/>
    </row>
    <row r="28" spans="1:12" ht="21" customHeight="1">
      <c r="A28" s="1302" t="s">
        <v>2042</v>
      </c>
      <c r="B28" s="1298">
        <v>62</v>
      </c>
      <c r="C28" s="1299">
        <v>6602</v>
      </c>
      <c r="D28" s="1300">
        <v>437</v>
      </c>
      <c r="E28" s="1300">
        <v>915</v>
      </c>
      <c r="F28" s="1300">
        <v>1090</v>
      </c>
      <c r="G28" s="1300">
        <v>1186</v>
      </c>
      <c r="H28" s="1300">
        <v>1187</v>
      </c>
      <c r="I28" s="1301">
        <v>1142</v>
      </c>
      <c r="J28" s="1300">
        <f>SUM(D28:I28)</f>
        <v>5957</v>
      </c>
      <c r="L28" s="192"/>
    </row>
    <row r="29" spans="1:12" ht="21" customHeight="1">
      <c r="A29" s="1302" t="s">
        <v>2043</v>
      </c>
      <c r="B29" s="1298">
        <v>68</v>
      </c>
      <c r="C29" s="1299">
        <v>7240</v>
      </c>
      <c r="D29" s="1300">
        <v>438</v>
      </c>
      <c r="E29" s="1300">
        <v>1008</v>
      </c>
      <c r="F29" s="1300">
        <v>1152</v>
      </c>
      <c r="G29" s="1300">
        <v>1265</v>
      </c>
      <c r="H29" s="1300">
        <v>1235</v>
      </c>
      <c r="I29" s="1301">
        <v>1226</v>
      </c>
      <c r="J29" s="1300">
        <v>6324</v>
      </c>
      <c r="L29" s="192"/>
    </row>
    <row r="30" spans="1:12" ht="21" customHeight="1">
      <c r="A30" s="1303" t="s">
        <v>2622</v>
      </c>
      <c r="B30" s="1304">
        <v>69</v>
      </c>
      <c r="C30" s="1305">
        <v>7330</v>
      </c>
      <c r="D30" s="1306">
        <v>421</v>
      </c>
      <c r="E30" s="1306">
        <v>1021</v>
      </c>
      <c r="F30" s="1306">
        <v>1189</v>
      </c>
      <c r="G30" s="1306">
        <v>1310</v>
      </c>
      <c r="H30" s="1306">
        <v>1321</v>
      </c>
      <c r="I30" s="1307">
        <v>1248</v>
      </c>
      <c r="J30" s="1306">
        <f>SUM(D30:I30)</f>
        <v>6510</v>
      </c>
      <c r="L30" s="192"/>
    </row>
    <row r="31" spans="1:12" ht="21" customHeight="1">
      <c r="A31" s="1308"/>
      <c r="B31" s="1309"/>
      <c r="C31" s="1310"/>
      <c r="D31" s="1309"/>
      <c r="E31" s="1309"/>
      <c r="F31" s="1309"/>
      <c r="G31" s="1309"/>
      <c r="H31" s="1309"/>
      <c r="I31" s="1309"/>
      <c r="J31" s="1311" t="s">
        <v>2044</v>
      </c>
    </row>
    <row r="32" spans="1:12" ht="14.25">
      <c r="A32" s="1946"/>
      <c r="B32" s="5"/>
      <c r="E32" s="5"/>
      <c r="J32" s="1312"/>
    </row>
    <row r="33" spans="2:2" ht="15.75" customHeight="1">
      <c r="B33" s="5"/>
    </row>
    <row r="34" spans="2:2" ht="15.75" customHeight="1"/>
    <row r="35" spans="2:2" ht="15.75" customHeight="1"/>
    <row r="36" spans="2:2" ht="15.75" customHeight="1"/>
    <row r="37" spans="2:2" ht="15.75" customHeight="1"/>
    <row r="38" spans="2:2" ht="15.75" customHeight="1"/>
  </sheetData>
  <mergeCells count="2">
    <mergeCell ref="C3:C4"/>
    <mergeCell ref="D3:J3"/>
  </mergeCells>
  <phoneticPr fontId="8"/>
  <pageMargins left="0.98425196850393704" right="0.54" top="1.1811023622047245" bottom="1.1811023622047245" header="0.51181102362204722" footer="0.51181102362204722"/>
  <pageSetup paperSize="9" scale="71" fitToWidth="0" orientation="portrait" horizontalDpi="4294967292" r:id="rId1"/>
  <headerFooter alignWithMargins="0"/>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57127-D5E4-450F-BE60-2B5CAE2D26D5}">
  <sheetPr>
    <pageSetUpPr fitToPage="1"/>
  </sheetPr>
  <dimension ref="A1:M44"/>
  <sheetViews>
    <sheetView view="pageBreakPreview" zoomScale="85" zoomScaleNormal="100" zoomScaleSheetLayoutView="85" workbookViewId="0">
      <pane xSplit="1" ySplit="4" topLeftCell="B26" activePane="bottomRight" state="frozen"/>
      <selection pane="topRight" activeCell="B1" sqref="B1"/>
      <selection pane="bottomLeft" activeCell="A5" sqref="A5"/>
      <selection pane="bottomRight" activeCell="H31" sqref="H31"/>
    </sheetView>
  </sheetViews>
  <sheetFormatPr defaultRowHeight="13.5"/>
  <cols>
    <col min="2" max="2" width="10.625" customWidth="1"/>
    <col min="3" max="3" width="11" customWidth="1"/>
    <col min="4" max="4" width="11" style="1279" customWidth="1"/>
    <col min="5" max="10" width="11" customWidth="1"/>
    <col min="11" max="11" width="11" style="1279" customWidth="1"/>
  </cols>
  <sheetData>
    <row r="1" spans="1:11" ht="24" customHeight="1">
      <c r="A1" s="136" t="s">
        <v>2045</v>
      </c>
      <c r="B1" s="1313"/>
      <c r="C1" s="725"/>
      <c r="D1" s="1278"/>
      <c r="E1" s="725"/>
      <c r="F1" s="725"/>
      <c r="G1" s="725"/>
    </row>
    <row r="2" spans="1:11" ht="30" customHeight="1">
      <c r="A2" s="404"/>
      <c r="B2" s="404"/>
      <c r="C2" s="404"/>
      <c r="D2" s="1280"/>
      <c r="E2" s="404"/>
      <c r="F2" s="404"/>
      <c r="G2" s="404"/>
      <c r="H2" s="404"/>
      <c r="I2" s="404"/>
      <c r="J2" s="1281"/>
      <c r="K2" s="1282" t="s">
        <v>2028</v>
      </c>
    </row>
    <row r="3" spans="1:11" ht="18" customHeight="1">
      <c r="A3" s="2526" t="s">
        <v>2046</v>
      </c>
      <c r="B3" s="1314" t="s">
        <v>1285</v>
      </c>
      <c r="C3" s="2528" t="s">
        <v>2047</v>
      </c>
      <c r="D3" s="2530" t="s">
        <v>2030</v>
      </c>
      <c r="E3" s="2522" t="s">
        <v>2031</v>
      </c>
      <c r="F3" s="2521"/>
      <c r="G3" s="2521"/>
      <c r="H3" s="2521"/>
      <c r="I3" s="2521"/>
      <c r="J3" s="2521"/>
      <c r="K3" s="2521"/>
    </row>
    <row r="4" spans="1:11" ht="18" customHeight="1">
      <c r="A4" s="2241"/>
      <c r="B4" s="1315" t="s">
        <v>1244</v>
      </c>
      <c r="C4" s="2529"/>
      <c r="D4" s="2531"/>
      <c r="E4" s="1316" t="s">
        <v>2033</v>
      </c>
      <c r="F4" s="1745" t="s">
        <v>2034</v>
      </c>
      <c r="G4" s="1745" t="s">
        <v>2035</v>
      </c>
      <c r="H4" s="1745" t="s">
        <v>2036</v>
      </c>
      <c r="I4" s="1745" t="s">
        <v>2037</v>
      </c>
      <c r="J4" s="1287" t="s">
        <v>2038</v>
      </c>
      <c r="K4" s="1288" t="s">
        <v>908</v>
      </c>
    </row>
    <row r="5" spans="1:11" ht="24.95" customHeight="1">
      <c r="A5" s="2523" t="s">
        <v>2048</v>
      </c>
      <c r="B5" s="1317" t="s">
        <v>341</v>
      </c>
      <c r="C5" s="1318">
        <v>2</v>
      </c>
      <c r="D5" s="1319">
        <v>605</v>
      </c>
      <c r="E5" s="1319">
        <v>14</v>
      </c>
      <c r="F5" s="1320">
        <v>33</v>
      </c>
      <c r="G5" s="1320">
        <v>35</v>
      </c>
      <c r="H5" s="1320">
        <v>166</v>
      </c>
      <c r="I5" s="1320">
        <v>143</v>
      </c>
      <c r="J5" s="1321">
        <v>152</v>
      </c>
      <c r="K5" s="1320">
        <f t="shared" ref="K5:K8" si="0">SUM(E5:J5)</f>
        <v>543</v>
      </c>
    </row>
    <row r="6" spans="1:11" ht="24.95" customHeight="1">
      <c r="A6" s="2524"/>
      <c r="B6" s="1322" t="s">
        <v>342</v>
      </c>
      <c r="C6" s="923">
        <v>3</v>
      </c>
      <c r="D6" s="1323">
        <v>695</v>
      </c>
      <c r="E6" s="1323">
        <v>9</v>
      </c>
      <c r="F6" s="1292">
        <v>44</v>
      </c>
      <c r="G6" s="1292">
        <v>48</v>
      </c>
      <c r="H6" s="1292">
        <v>129</v>
      </c>
      <c r="I6" s="1292">
        <v>185</v>
      </c>
      <c r="J6" s="1293">
        <v>147</v>
      </c>
      <c r="K6" s="1292">
        <f t="shared" si="0"/>
        <v>562</v>
      </c>
    </row>
    <row r="7" spans="1:11" ht="24.95" customHeight="1">
      <c r="A7" s="2524"/>
      <c r="B7" s="1322" t="s">
        <v>343</v>
      </c>
      <c r="C7" s="923">
        <v>3</v>
      </c>
      <c r="D7" s="1323">
        <v>694</v>
      </c>
      <c r="E7" s="1323">
        <v>14</v>
      </c>
      <c r="F7" s="1292">
        <v>54</v>
      </c>
      <c r="G7" s="1292">
        <v>60</v>
      </c>
      <c r="H7" s="1292">
        <v>157</v>
      </c>
      <c r="I7" s="1292">
        <v>145</v>
      </c>
      <c r="J7" s="1293">
        <v>183</v>
      </c>
      <c r="K7" s="1292">
        <f t="shared" si="0"/>
        <v>613</v>
      </c>
    </row>
    <row r="8" spans="1:11" ht="24.95" customHeight="1">
      <c r="A8" s="2524"/>
      <c r="B8" s="1322" t="s">
        <v>344</v>
      </c>
      <c r="C8" s="923">
        <v>5</v>
      </c>
      <c r="D8" s="1323">
        <v>950</v>
      </c>
      <c r="E8" s="1323">
        <v>33</v>
      </c>
      <c r="F8" s="1292">
        <v>67</v>
      </c>
      <c r="G8" s="1292">
        <v>75</v>
      </c>
      <c r="H8" s="1292">
        <v>211</v>
      </c>
      <c r="I8" s="1292">
        <v>185</v>
      </c>
      <c r="J8" s="1293">
        <v>157</v>
      </c>
      <c r="K8" s="1292">
        <f t="shared" si="0"/>
        <v>728</v>
      </c>
    </row>
    <row r="9" spans="1:11" ht="24.95" customHeight="1">
      <c r="A9" s="2524"/>
      <c r="B9" s="1322" t="s">
        <v>345</v>
      </c>
      <c r="C9" s="923">
        <v>5</v>
      </c>
      <c r="D9" s="1323">
        <v>984</v>
      </c>
      <c r="E9" s="1323">
        <v>32</v>
      </c>
      <c r="F9" s="1292">
        <v>78</v>
      </c>
      <c r="G9" s="1292">
        <v>85</v>
      </c>
      <c r="H9" s="1292">
        <v>222</v>
      </c>
      <c r="I9" s="1292">
        <v>221</v>
      </c>
      <c r="J9" s="1293">
        <v>193</v>
      </c>
      <c r="K9" s="1292">
        <f>SUM(E9:J9)</f>
        <v>831</v>
      </c>
    </row>
    <row r="10" spans="1:11" ht="24.95" customHeight="1">
      <c r="A10" s="2524"/>
      <c r="B10" s="1322" t="s">
        <v>2042</v>
      </c>
      <c r="C10" s="923">
        <v>5</v>
      </c>
      <c r="D10" s="1323">
        <v>984</v>
      </c>
      <c r="E10" s="1323">
        <v>33</v>
      </c>
      <c r="F10" s="1292">
        <v>77</v>
      </c>
      <c r="G10" s="1292">
        <v>86</v>
      </c>
      <c r="H10" s="1292">
        <v>202</v>
      </c>
      <c r="I10" s="1292">
        <v>222</v>
      </c>
      <c r="J10" s="1293">
        <v>218</v>
      </c>
      <c r="K10" s="1292">
        <f>SUM(E10:J10)</f>
        <v>838</v>
      </c>
    </row>
    <row r="11" spans="1:11" ht="24.95" customHeight="1">
      <c r="A11" s="2524"/>
      <c r="B11" s="1322" t="s">
        <v>2043</v>
      </c>
      <c r="C11" s="923">
        <v>6</v>
      </c>
      <c r="D11" s="1323">
        <v>1086</v>
      </c>
      <c r="E11" s="1323">
        <v>34</v>
      </c>
      <c r="F11" s="1292">
        <v>95</v>
      </c>
      <c r="G11" s="1292">
        <v>101</v>
      </c>
      <c r="H11" s="1292">
        <v>230</v>
      </c>
      <c r="I11" s="1292">
        <v>224</v>
      </c>
      <c r="J11" s="1293">
        <v>233</v>
      </c>
      <c r="K11" s="1292">
        <f>SUM(E11:J11)</f>
        <v>917</v>
      </c>
    </row>
    <row r="12" spans="1:11" ht="24.95" customHeight="1">
      <c r="A12" s="2525"/>
      <c r="B12" s="1324" t="s">
        <v>2622</v>
      </c>
      <c r="C12" s="1325">
        <v>6</v>
      </c>
      <c r="D12" s="1326">
        <v>1086</v>
      </c>
      <c r="E12" s="1326">
        <v>30</v>
      </c>
      <c r="F12" s="1327">
        <v>93</v>
      </c>
      <c r="G12" s="1327">
        <v>95</v>
      </c>
      <c r="H12" s="1327">
        <v>240</v>
      </c>
      <c r="I12" s="1327">
        <v>226</v>
      </c>
      <c r="J12" s="1328">
        <v>235</v>
      </c>
      <c r="K12" s="1327">
        <f>SUM(E12:J12)</f>
        <v>919</v>
      </c>
    </row>
    <row r="13" spans="1:11" ht="24.95" customHeight="1">
      <c r="A13" s="2232" t="s">
        <v>2049</v>
      </c>
      <c r="B13" s="1317" t="s">
        <v>341</v>
      </c>
      <c r="C13" s="1318">
        <v>2</v>
      </c>
      <c r="D13" s="1319">
        <v>480</v>
      </c>
      <c r="E13" s="1319">
        <v>3</v>
      </c>
      <c r="F13" s="1320">
        <v>6</v>
      </c>
      <c r="G13" s="1320">
        <v>4</v>
      </c>
      <c r="H13" s="1320">
        <v>89</v>
      </c>
      <c r="I13" s="1320">
        <v>89</v>
      </c>
      <c r="J13" s="1321">
        <v>92</v>
      </c>
      <c r="K13" s="1320">
        <f t="shared" ref="K13:K23" si="1">SUM(E13:J13)</f>
        <v>283</v>
      </c>
    </row>
    <row r="14" spans="1:11" ht="24.95" customHeight="1">
      <c r="A14" s="2233"/>
      <c r="B14" s="1322" t="s">
        <v>342</v>
      </c>
      <c r="C14" s="923">
        <v>2</v>
      </c>
      <c r="D14" s="1323">
        <v>480</v>
      </c>
      <c r="E14" s="1323">
        <v>1</v>
      </c>
      <c r="F14" s="1292">
        <v>5</v>
      </c>
      <c r="G14" s="1292">
        <v>10</v>
      </c>
      <c r="H14" s="1292">
        <v>89</v>
      </c>
      <c r="I14" s="1292">
        <v>93</v>
      </c>
      <c r="J14" s="1293">
        <v>94</v>
      </c>
      <c r="K14" s="1292">
        <f t="shared" si="1"/>
        <v>292</v>
      </c>
    </row>
    <row r="15" spans="1:11" ht="24.95" customHeight="1">
      <c r="A15" s="2233"/>
      <c r="B15" s="1322" t="s">
        <v>343</v>
      </c>
      <c r="C15" s="923">
        <v>2</v>
      </c>
      <c r="D15" s="1323">
        <v>480</v>
      </c>
      <c r="E15" s="1323">
        <v>0</v>
      </c>
      <c r="F15" s="1292">
        <v>0</v>
      </c>
      <c r="G15" s="1292">
        <v>0</v>
      </c>
      <c r="H15" s="1292">
        <v>88</v>
      </c>
      <c r="I15" s="1292">
        <v>91</v>
      </c>
      <c r="J15" s="1293">
        <v>96</v>
      </c>
      <c r="K15" s="1292">
        <f t="shared" si="1"/>
        <v>275</v>
      </c>
    </row>
    <row r="16" spans="1:11" ht="24.95" customHeight="1">
      <c r="A16" s="2233"/>
      <c r="B16" s="1322" t="s">
        <v>344</v>
      </c>
      <c r="C16" s="923">
        <v>2</v>
      </c>
      <c r="D16" s="1323">
        <v>480</v>
      </c>
      <c r="E16" s="1323">
        <v>0</v>
      </c>
      <c r="F16" s="1292">
        <v>0</v>
      </c>
      <c r="G16" s="1292">
        <v>0</v>
      </c>
      <c r="H16" s="1292">
        <v>95</v>
      </c>
      <c r="I16" s="1292">
        <v>90</v>
      </c>
      <c r="J16" s="1293">
        <v>90</v>
      </c>
      <c r="K16" s="1292">
        <f t="shared" si="1"/>
        <v>275</v>
      </c>
    </row>
    <row r="17" spans="1:13" ht="24.95" customHeight="1">
      <c r="A17" s="2233"/>
      <c r="B17" s="1322" t="s">
        <v>345</v>
      </c>
      <c r="C17" s="923">
        <v>2</v>
      </c>
      <c r="D17" s="1323">
        <v>480</v>
      </c>
      <c r="E17" s="1323">
        <v>0</v>
      </c>
      <c r="F17" s="1292">
        <v>0</v>
      </c>
      <c r="G17" s="1292">
        <v>0</v>
      </c>
      <c r="H17" s="1292">
        <v>90</v>
      </c>
      <c r="I17" s="1292">
        <v>102</v>
      </c>
      <c r="J17" s="1293">
        <v>88</v>
      </c>
      <c r="K17" s="1292">
        <f t="shared" si="1"/>
        <v>280</v>
      </c>
    </row>
    <row r="18" spans="1:13" ht="24.95" customHeight="1">
      <c r="A18" s="2233"/>
      <c r="B18" s="1322" t="s">
        <v>2042</v>
      </c>
      <c r="C18" s="923">
        <v>2</v>
      </c>
      <c r="D18" s="1323">
        <v>480</v>
      </c>
      <c r="E18" s="1323">
        <v>0</v>
      </c>
      <c r="F18" s="1292">
        <v>0</v>
      </c>
      <c r="G18" s="1292">
        <v>0</v>
      </c>
      <c r="H18" s="1292">
        <v>99</v>
      </c>
      <c r="I18" s="1292">
        <v>96</v>
      </c>
      <c r="J18" s="1293">
        <v>104</v>
      </c>
      <c r="K18" s="1292">
        <f t="shared" si="1"/>
        <v>299</v>
      </c>
    </row>
    <row r="19" spans="1:13" ht="24.95" customHeight="1">
      <c r="A19" s="2233"/>
      <c r="B19" s="1322" t="s">
        <v>2043</v>
      </c>
      <c r="C19" s="923">
        <v>2</v>
      </c>
      <c r="D19" s="1323">
        <v>480</v>
      </c>
      <c r="E19" s="1323">
        <v>0</v>
      </c>
      <c r="F19" s="1292">
        <v>0</v>
      </c>
      <c r="G19" s="1292">
        <v>0</v>
      </c>
      <c r="H19" s="1292">
        <v>131</v>
      </c>
      <c r="I19" s="1292">
        <v>144</v>
      </c>
      <c r="J19" s="1293">
        <v>145</v>
      </c>
      <c r="K19" s="1292">
        <f t="shared" si="1"/>
        <v>420</v>
      </c>
    </row>
    <row r="20" spans="1:13" ht="24.95" customHeight="1">
      <c r="A20" s="2234"/>
      <c r="B20" s="1324" t="s">
        <v>2622</v>
      </c>
      <c r="C20" s="1325">
        <v>2</v>
      </c>
      <c r="D20" s="1326">
        <v>480</v>
      </c>
      <c r="E20" s="1326">
        <v>0</v>
      </c>
      <c r="F20" s="1327">
        <v>0</v>
      </c>
      <c r="G20" s="1327">
        <v>0</v>
      </c>
      <c r="H20" s="1327">
        <v>91</v>
      </c>
      <c r="I20" s="1327">
        <v>109</v>
      </c>
      <c r="J20" s="1328">
        <v>116</v>
      </c>
      <c r="K20" s="1327">
        <f t="shared" si="1"/>
        <v>316</v>
      </c>
    </row>
    <row r="21" spans="1:13" ht="24.95" customHeight="1">
      <c r="A21" s="2526" t="s">
        <v>2050</v>
      </c>
      <c r="B21" s="1317" t="s">
        <v>341</v>
      </c>
      <c r="C21" s="1318">
        <v>1</v>
      </c>
      <c r="D21" s="1319">
        <v>95</v>
      </c>
      <c r="E21" s="1319">
        <v>9</v>
      </c>
      <c r="F21" s="1320">
        <v>10</v>
      </c>
      <c r="G21" s="1320">
        <v>18</v>
      </c>
      <c r="H21" s="1320">
        <v>15</v>
      </c>
      <c r="I21" s="1320">
        <v>16</v>
      </c>
      <c r="J21" s="1321">
        <v>13</v>
      </c>
      <c r="K21" s="1320">
        <f t="shared" si="1"/>
        <v>81</v>
      </c>
    </row>
    <row r="22" spans="1:13" ht="24.95" customHeight="1">
      <c r="A22" s="2527"/>
      <c r="B22" s="1322" t="s">
        <v>342</v>
      </c>
      <c r="C22" s="923">
        <v>1</v>
      </c>
      <c r="D22" s="1323">
        <v>95</v>
      </c>
      <c r="E22" s="1323">
        <v>7</v>
      </c>
      <c r="F22" s="1292">
        <v>14</v>
      </c>
      <c r="G22" s="1292">
        <v>12</v>
      </c>
      <c r="H22" s="1292">
        <v>19</v>
      </c>
      <c r="I22" s="1292">
        <v>16</v>
      </c>
      <c r="J22" s="1293">
        <v>17</v>
      </c>
      <c r="K22" s="1292">
        <f t="shared" si="1"/>
        <v>85</v>
      </c>
    </row>
    <row r="23" spans="1:13" ht="24.95" customHeight="1">
      <c r="A23" s="2527"/>
      <c r="B23" s="1322" t="s">
        <v>343</v>
      </c>
      <c r="C23" s="923">
        <v>1</v>
      </c>
      <c r="D23" s="1323">
        <v>95</v>
      </c>
      <c r="E23" s="1323">
        <v>10</v>
      </c>
      <c r="F23" s="1292">
        <v>12</v>
      </c>
      <c r="G23" s="1292">
        <v>16</v>
      </c>
      <c r="H23" s="1292">
        <v>14</v>
      </c>
      <c r="I23" s="1292">
        <v>20</v>
      </c>
      <c r="J23" s="1293">
        <v>18</v>
      </c>
      <c r="K23" s="1292">
        <f t="shared" si="1"/>
        <v>90</v>
      </c>
    </row>
    <row r="24" spans="1:13" ht="24.95" customHeight="1">
      <c r="A24" s="2527"/>
      <c r="B24" s="1322" t="s">
        <v>344</v>
      </c>
      <c r="C24" s="923">
        <v>1</v>
      </c>
      <c r="D24" s="1323">
        <v>95</v>
      </c>
      <c r="E24" s="1323">
        <v>12</v>
      </c>
      <c r="F24" s="1292">
        <v>15</v>
      </c>
      <c r="G24" s="1292">
        <v>15</v>
      </c>
      <c r="H24" s="1292">
        <v>16</v>
      </c>
      <c r="I24" s="1292">
        <v>15</v>
      </c>
      <c r="J24" s="1293">
        <v>20</v>
      </c>
      <c r="K24" s="1292">
        <f>SUM(E24:J24)</f>
        <v>93</v>
      </c>
    </row>
    <row r="25" spans="1:13" ht="24.95" customHeight="1">
      <c r="A25" s="2527"/>
      <c r="B25" s="1322" t="s">
        <v>345</v>
      </c>
      <c r="C25" s="923">
        <v>1</v>
      </c>
      <c r="D25" s="1323">
        <v>95</v>
      </c>
      <c r="E25" s="1323">
        <v>12</v>
      </c>
      <c r="F25" s="1292">
        <v>16</v>
      </c>
      <c r="G25" s="1292">
        <v>18</v>
      </c>
      <c r="H25" s="1292">
        <v>19</v>
      </c>
      <c r="I25" s="1292">
        <v>16</v>
      </c>
      <c r="J25" s="1293">
        <v>18</v>
      </c>
      <c r="K25" s="1292">
        <f>SUM(E25:J25)</f>
        <v>99</v>
      </c>
    </row>
    <row r="26" spans="1:13" ht="24.95" customHeight="1">
      <c r="A26" s="2527"/>
      <c r="B26" s="1322" t="s">
        <v>2042</v>
      </c>
      <c r="C26" s="923">
        <v>1</v>
      </c>
      <c r="D26" s="1323">
        <v>95</v>
      </c>
      <c r="E26" s="1323">
        <v>10</v>
      </c>
      <c r="F26" s="1292">
        <v>18</v>
      </c>
      <c r="G26" s="1292">
        <v>18</v>
      </c>
      <c r="H26" s="1292">
        <v>19</v>
      </c>
      <c r="I26" s="1292">
        <v>19</v>
      </c>
      <c r="J26" s="1293">
        <v>17</v>
      </c>
      <c r="K26" s="1292">
        <f>SUM(E26:J26)</f>
        <v>101</v>
      </c>
    </row>
    <row r="27" spans="1:13" ht="24.95" customHeight="1">
      <c r="A27" s="2527"/>
      <c r="B27" s="1322" t="s">
        <v>2043</v>
      </c>
      <c r="C27" s="923">
        <v>1</v>
      </c>
      <c r="D27" s="1323">
        <v>95</v>
      </c>
      <c r="E27" s="1323">
        <v>10</v>
      </c>
      <c r="F27" s="1292">
        <v>18</v>
      </c>
      <c r="G27" s="1292">
        <v>18</v>
      </c>
      <c r="H27" s="1292">
        <v>19</v>
      </c>
      <c r="I27" s="1292">
        <v>19</v>
      </c>
      <c r="J27" s="1293">
        <v>16</v>
      </c>
      <c r="K27" s="1292">
        <f>SUM(E27:J27)</f>
        <v>100</v>
      </c>
    </row>
    <row r="28" spans="1:13" ht="24.95" customHeight="1">
      <c r="A28" s="2241"/>
      <c r="B28" s="1324" t="s">
        <v>2622</v>
      </c>
      <c r="C28" s="1325">
        <v>1</v>
      </c>
      <c r="D28" s="1326">
        <v>95</v>
      </c>
      <c r="E28" s="1326">
        <v>12</v>
      </c>
      <c r="F28" s="1327">
        <v>17</v>
      </c>
      <c r="G28" s="1327">
        <v>18</v>
      </c>
      <c r="H28" s="1327">
        <v>20</v>
      </c>
      <c r="I28" s="1327">
        <v>20</v>
      </c>
      <c r="J28" s="1328">
        <v>21</v>
      </c>
      <c r="K28" s="1327">
        <f>SUM(E28:J28)</f>
        <v>108</v>
      </c>
    </row>
    <row r="29" spans="1:13" ht="21.95" customHeight="1">
      <c r="A29" s="5"/>
      <c r="B29" s="497"/>
      <c r="C29" s="210"/>
      <c r="D29" s="1329"/>
      <c r="E29" s="210"/>
      <c r="F29" s="210"/>
      <c r="G29" s="210"/>
      <c r="H29" s="210"/>
      <c r="I29" s="210"/>
      <c r="J29" s="210"/>
      <c r="K29" s="1330" t="s">
        <v>2044</v>
      </c>
    </row>
    <row r="30" spans="1:13" ht="21" customHeight="1">
      <c r="B30" s="497"/>
      <c r="C30" s="210"/>
      <c r="D30" s="1329"/>
      <c r="E30" s="210"/>
      <c r="F30" s="210"/>
      <c r="G30" s="210"/>
      <c r="H30" s="210"/>
      <c r="I30" s="210"/>
      <c r="J30" s="210"/>
      <c r="K30" s="1329"/>
      <c r="M30" s="192"/>
    </row>
    <row r="31" spans="1:13" ht="21.95" customHeight="1">
      <c r="B31" s="497"/>
      <c r="C31" s="210"/>
      <c r="D31" s="1329"/>
      <c r="E31" s="210"/>
      <c r="F31" s="210"/>
      <c r="G31" s="210"/>
      <c r="H31" s="210"/>
      <c r="I31" s="210"/>
      <c r="J31" s="210"/>
      <c r="K31" s="1329"/>
    </row>
    <row r="32" spans="1:13" ht="21.95" customHeight="1">
      <c r="B32" s="497"/>
      <c r="C32" s="210"/>
      <c r="D32" s="1329"/>
      <c r="E32" s="210"/>
      <c r="F32" s="210"/>
      <c r="G32" s="210"/>
      <c r="H32" s="210"/>
      <c r="I32" s="210"/>
      <c r="J32" s="210"/>
      <c r="K32" s="1329"/>
    </row>
    <row r="33" spans="2:13" ht="21" customHeight="1">
      <c r="B33" s="497"/>
      <c r="C33" s="210"/>
      <c r="D33" s="1329"/>
      <c r="E33" s="210"/>
      <c r="F33" s="210"/>
      <c r="G33" s="210"/>
      <c r="H33" s="210"/>
      <c r="I33" s="210"/>
      <c r="J33" s="210"/>
      <c r="K33" s="1329"/>
      <c r="M33" s="192"/>
    </row>
    <row r="34" spans="2:13" ht="21" customHeight="1">
      <c r="B34" s="1308"/>
      <c r="C34" s="1309"/>
      <c r="D34" s="1310"/>
      <c r="E34" s="1309"/>
      <c r="F34" s="1309"/>
      <c r="G34" s="1309"/>
      <c r="H34" s="1309"/>
      <c r="I34" s="1309"/>
      <c r="J34" s="1309"/>
      <c r="K34" s="1310"/>
      <c r="M34" s="192"/>
    </row>
    <row r="35" spans="2:13" ht="21" customHeight="1">
      <c r="B35" s="1308"/>
      <c r="C35" s="1309"/>
      <c r="D35" s="1310"/>
      <c r="E35" s="1309"/>
      <c r="F35" s="1309"/>
      <c r="G35" s="1309"/>
      <c r="H35" s="1309"/>
      <c r="I35" s="1309"/>
      <c r="J35" s="1309"/>
      <c r="K35" s="1310"/>
      <c r="M35" s="192"/>
    </row>
    <row r="36" spans="2:13" ht="21" customHeight="1">
      <c r="B36" s="1743"/>
      <c r="C36" s="5"/>
      <c r="F36" s="5"/>
      <c r="K36" s="1312"/>
    </row>
    <row r="37" spans="2:13" ht="24" customHeight="1">
      <c r="B37" s="5"/>
      <c r="C37" s="5"/>
      <c r="D37" s="1331"/>
    </row>
    <row r="38" spans="2:13">
      <c r="C38" s="5"/>
    </row>
    <row r="39" spans="2:13" ht="15.75" customHeight="1"/>
    <row r="40" spans="2:13" ht="15.75" customHeight="1"/>
    <row r="41" spans="2:13" ht="15.75" customHeight="1"/>
    <row r="42" spans="2:13" ht="15.75" customHeight="1"/>
    <row r="43" spans="2:13" ht="15.75" customHeight="1"/>
    <row r="44" spans="2:13" ht="15.75" customHeight="1"/>
  </sheetData>
  <mergeCells count="7">
    <mergeCell ref="E3:K3"/>
    <mergeCell ref="A5:A12"/>
    <mergeCell ref="A13:A20"/>
    <mergeCell ref="A21:A28"/>
    <mergeCell ref="A3:A4"/>
    <mergeCell ref="C3:C4"/>
    <mergeCell ref="D3:D4"/>
  </mergeCells>
  <phoneticPr fontId="8"/>
  <pageMargins left="0.98425196850393704" right="0.54" top="1.1811023622047245" bottom="1.1811023622047245" header="0.51181102362204722" footer="0.51181102362204722"/>
  <pageSetup paperSize="9" scale="62" orientation="portrait"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B0C63-F4B2-4659-B0D0-BA07FDE8D104}">
  <sheetPr>
    <pageSetUpPr fitToPage="1"/>
  </sheetPr>
  <dimension ref="A1:F38"/>
  <sheetViews>
    <sheetView view="pageBreakPreview" zoomScale="90" zoomScaleNormal="100" zoomScaleSheetLayoutView="90" workbookViewId="0">
      <pane ySplit="4" topLeftCell="A23" activePane="bottomLeft" state="frozen"/>
      <selection pane="bottomLeft" activeCell="L45" sqref="L45"/>
    </sheetView>
  </sheetViews>
  <sheetFormatPr defaultRowHeight="13.5"/>
  <cols>
    <col min="1" max="1" width="14.125" style="264" customWidth="1"/>
    <col min="2" max="5" width="17.625" style="264" customWidth="1"/>
    <col min="6" max="6" width="10.625" style="264" customWidth="1"/>
    <col min="7" max="16384" width="9" style="264"/>
  </cols>
  <sheetData>
    <row r="1" spans="1:6" ht="21">
      <c r="A1" s="1150" t="s">
        <v>2051</v>
      </c>
    </row>
    <row r="2" spans="1:6">
      <c r="A2" s="265"/>
      <c r="B2" s="265"/>
      <c r="C2" s="265"/>
      <c r="D2" s="265"/>
      <c r="E2" s="1122"/>
    </row>
    <row r="3" spans="1:6" ht="18" customHeight="1">
      <c r="A3" s="966" t="s">
        <v>1348</v>
      </c>
      <c r="B3" s="2532" t="s">
        <v>2052</v>
      </c>
      <c r="C3" s="2532" t="s">
        <v>2053</v>
      </c>
      <c r="D3" s="2532" t="s">
        <v>2054</v>
      </c>
      <c r="E3" s="2534" t="s">
        <v>2055</v>
      </c>
    </row>
    <row r="4" spans="1:6" ht="18" customHeight="1">
      <c r="A4" s="265" t="s">
        <v>3</v>
      </c>
      <c r="B4" s="2533"/>
      <c r="C4" s="2533"/>
      <c r="D4" s="2533"/>
      <c r="E4" s="2535"/>
    </row>
    <row r="5" spans="1:6" ht="21.75" customHeight="1">
      <c r="A5" s="1029" t="s">
        <v>1628</v>
      </c>
      <c r="B5" s="1332">
        <v>15</v>
      </c>
      <c r="C5" s="1333">
        <v>344552</v>
      </c>
      <c r="D5" s="1333">
        <v>14</v>
      </c>
      <c r="E5" s="1334">
        <v>251</v>
      </c>
    </row>
    <row r="6" spans="1:6" ht="21.75" customHeight="1">
      <c r="A6" s="1029" t="s">
        <v>1629</v>
      </c>
      <c r="B6" s="1332">
        <v>15</v>
      </c>
      <c r="C6" s="1335">
        <v>302119</v>
      </c>
      <c r="D6" s="1335">
        <v>14</v>
      </c>
      <c r="E6" s="1334">
        <v>259</v>
      </c>
    </row>
    <row r="7" spans="1:6" ht="21.75" customHeight="1">
      <c r="A7" s="1029" t="s">
        <v>1630</v>
      </c>
      <c r="B7" s="1332">
        <v>15</v>
      </c>
      <c r="C7" s="1335">
        <v>342914</v>
      </c>
      <c r="D7" s="1335">
        <v>14</v>
      </c>
      <c r="E7" s="1334">
        <v>288</v>
      </c>
    </row>
    <row r="8" spans="1:6" ht="21.75" customHeight="1">
      <c r="A8" s="1029" t="s">
        <v>1631</v>
      </c>
      <c r="B8" s="1332">
        <v>15</v>
      </c>
      <c r="C8" s="1335">
        <v>345888</v>
      </c>
      <c r="D8" s="1335">
        <v>14</v>
      </c>
      <c r="E8" s="1334">
        <v>294</v>
      </c>
    </row>
    <row r="9" spans="1:6" ht="21.75" customHeight="1">
      <c r="A9" s="1029" t="s">
        <v>1632</v>
      </c>
      <c r="B9" s="1332">
        <v>15</v>
      </c>
      <c r="C9" s="1335">
        <v>342713</v>
      </c>
      <c r="D9" s="1335">
        <v>14</v>
      </c>
      <c r="E9" s="1334">
        <v>348</v>
      </c>
    </row>
    <row r="10" spans="1:6" ht="21.75" customHeight="1">
      <c r="A10" s="1029" t="s">
        <v>1633</v>
      </c>
      <c r="B10" s="1332">
        <v>15</v>
      </c>
      <c r="C10" s="1335">
        <v>360673</v>
      </c>
      <c r="D10" s="1335">
        <v>14</v>
      </c>
      <c r="E10" s="1334">
        <v>348</v>
      </c>
    </row>
    <row r="11" spans="1:6" ht="21.75" customHeight="1">
      <c r="A11" s="1029" t="s">
        <v>1634</v>
      </c>
      <c r="B11" s="1332">
        <v>16</v>
      </c>
      <c r="C11" s="1335">
        <v>374947</v>
      </c>
      <c r="D11" s="1335">
        <v>15</v>
      </c>
      <c r="E11" s="1334">
        <v>416</v>
      </c>
    </row>
    <row r="12" spans="1:6" ht="21.75" customHeight="1">
      <c r="A12" s="1029" t="s">
        <v>1635</v>
      </c>
      <c r="B12" s="1332">
        <v>16</v>
      </c>
      <c r="C12" s="1335">
        <v>379033</v>
      </c>
      <c r="D12" s="1335">
        <v>15</v>
      </c>
      <c r="E12" s="1334">
        <v>461</v>
      </c>
    </row>
    <row r="13" spans="1:6" ht="21.75" customHeight="1">
      <c r="A13" s="1029" t="s">
        <v>1636</v>
      </c>
      <c r="B13" s="1332">
        <v>17</v>
      </c>
      <c r="C13" s="1335">
        <v>433195</v>
      </c>
      <c r="D13" s="1335">
        <v>16</v>
      </c>
      <c r="E13" s="1334">
        <v>536</v>
      </c>
    </row>
    <row r="14" spans="1:6" ht="21.75" customHeight="1">
      <c r="A14" s="1029" t="s">
        <v>1637</v>
      </c>
      <c r="B14" s="1332">
        <v>17</v>
      </c>
      <c r="C14" s="1335">
        <v>438695</v>
      </c>
      <c r="D14" s="1335">
        <v>16</v>
      </c>
      <c r="E14" s="1334">
        <v>584</v>
      </c>
      <c r="F14" s="308"/>
    </row>
    <row r="15" spans="1:6" ht="21.75" customHeight="1">
      <c r="A15" s="1029" t="s">
        <v>1638</v>
      </c>
      <c r="B15" s="1332">
        <v>17</v>
      </c>
      <c r="C15" s="1335">
        <v>458324</v>
      </c>
      <c r="D15" s="1335">
        <v>16</v>
      </c>
      <c r="E15" s="1334">
        <v>619</v>
      </c>
    </row>
    <row r="16" spans="1:6" ht="21.75" customHeight="1">
      <c r="A16" s="1029" t="s">
        <v>1414</v>
      </c>
      <c r="B16" s="1332">
        <v>18</v>
      </c>
      <c r="C16" s="1335">
        <v>483820</v>
      </c>
      <c r="D16" s="1335">
        <v>17</v>
      </c>
      <c r="E16" s="1334">
        <v>721</v>
      </c>
    </row>
    <row r="17" spans="1:5" ht="21.75" customHeight="1">
      <c r="A17" s="1029" t="s">
        <v>1415</v>
      </c>
      <c r="B17" s="1332">
        <v>18</v>
      </c>
      <c r="C17" s="1335">
        <v>486042</v>
      </c>
      <c r="D17" s="1335">
        <v>17</v>
      </c>
      <c r="E17" s="1334">
        <v>788</v>
      </c>
    </row>
    <row r="18" spans="1:5" ht="21.75" customHeight="1">
      <c r="A18" s="1029" t="s">
        <v>1416</v>
      </c>
      <c r="B18" s="1332">
        <v>18</v>
      </c>
      <c r="C18" s="1335">
        <v>442250</v>
      </c>
      <c r="D18" s="1335">
        <v>17</v>
      </c>
      <c r="E18" s="1334">
        <v>817</v>
      </c>
    </row>
    <row r="19" spans="1:5" ht="21.75" customHeight="1">
      <c r="A19" s="1029" t="s">
        <v>1417</v>
      </c>
      <c r="B19" s="1332">
        <v>18</v>
      </c>
      <c r="C19" s="1335">
        <v>428927</v>
      </c>
      <c r="D19" s="1335">
        <v>17</v>
      </c>
      <c r="E19" s="1334">
        <v>862</v>
      </c>
    </row>
    <row r="20" spans="1:5" ht="21.75" customHeight="1">
      <c r="A20" s="1029" t="s">
        <v>1639</v>
      </c>
      <c r="B20" s="1332">
        <v>18</v>
      </c>
      <c r="C20" s="1335">
        <v>426243</v>
      </c>
      <c r="D20" s="1335">
        <v>17</v>
      </c>
      <c r="E20" s="1334">
        <v>862</v>
      </c>
    </row>
    <row r="21" spans="1:5" ht="21.75" customHeight="1">
      <c r="A21" s="1029" t="s">
        <v>1640</v>
      </c>
      <c r="B21" s="1332">
        <v>18</v>
      </c>
      <c r="C21" s="1335">
        <v>429072</v>
      </c>
      <c r="D21" s="1335">
        <v>17</v>
      </c>
      <c r="E21" s="1334">
        <v>894</v>
      </c>
    </row>
    <row r="22" spans="1:5" ht="21.75" customHeight="1">
      <c r="A22" s="1029" t="s">
        <v>1641</v>
      </c>
      <c r="B22" s="1332">
        <v>18</v>
      </c>
      <c r="C22" s="1335">
        <v>432085</v>
      </c>
      <c r="D22" s="1335">
        <v>19</v>
      </c>
      <c r="E22" s="1334">
        <v>959</v>
      </c>
    </row>
    <row r="23" spans="1:5" ht="21.75" customHeight="1">
      <c r="A23" s="1029" t="s">
        <v>1642</v>
      </c>
      <c r="B23" s="1332">
        <v>18</v>
      </c>
      <c r="C23" s="1335">
        <v>436405</v>
      </c>
      <c r="D23" s="1335">
        <v>19</v>
      </c>
      <c r="E23" s="1334">
        <v>959</v>
      </c>
    </row>
    <row r="24" spans="1:5" ht="21.75" customHeight="1">
      <c r="A24" s="1029" t="s">
        <v>1670</v>
      </c>
      <c r="B24" s="1332">
        <v>18</v>
      </c>
      <c r="C24" s="1335">
        <v>430852</v>
      </c>
      <c r="D24" s="1335">
        <v>20</v>
      </c>
      <c r="E24" s="1334">
        <v>1063</v>
      </c>
    </row>
    <row r="25" spans="1:5" ht="21.75" customHeight="1">
      <c r="A25" s="1029" t="s">
        <v>1671</v>
      </c>
      <c r="B25" s="1332">
        <v>18</v>
      </c>
      <c r="C25" s="1335">
        <v>479117</v>
      </c>
      <c r="D25" s="1335">
        <v>20</v>
      </c>
      <c r="E25" s="1334">
        <v>1120</v>
      </c>
    </row>
    <row r="26" spans="1:5" ht="21.75" customHeight="1">
      <c r="A26" s="1029" t="s">
        <v>1672</v>
      </c>
      <c r="B26" s="1332">
        <v>18</v>
      </c>
      <c r="C26" s="1335">
        <v>486529</v>
      </c>
      <c r="D26" s="1335">
        <v>20</v>
      </c>
      <c r="E26" s="1334">
        <v>1166</v>
      </c>
    </row>
    <row r="27" spans="1:5" ht="21.75" customHeight="1">
      <c r="A27" s="1336" t="s">
        <v>1673</v>
      </c>
      <c r="B27" s="1746">
        <v>18</v>
      </c>
      <c r="C27" s="1337">
        <v>443632</v>
      </c>
      <c r="D27" s="1337">
        <v>34</v>
      </c>
      <c r="E27" s="1747">
        <v>1696</v>
      </c>
    </row>
    <row r="28" spans="1:5" ht="21.75" customHeight="1">
      <c r="A28" s="1336" t="s">
        <v>1738</v>
      </c>
      <c r="B28" s="1746">
        <v>18</v>
      </c>
      <c r="C28" s="1337">
        <v>405097</v>
      </c>
      <c r="D28" s="1337">
        <v>44</v>
      </c>
      <c r="E28" s="1747">
        <v>2091</v>
      </c>
    </row>
    <row r="29" spans="1:5" ht="21.75" customHeight="1">
      <c r="A29" s="1336" t="s">
        <v>1754</v>
      </c>
      <c r="B29" s="1746">
        <v>18</v>
      </c>
      <c r="C29" s="1337">
        <v>297754</v>
      </c>
      <c r="D29" s="1337">
        <v>56</v>
      </c>
      <c r="E29" s="1747">
        <v>2366</v>
      </c>
    </row>
    <row r="30" spans="1:5" ht="21.75" customHeight="1">
      <c r="A30" s="1338" t="s">
        <v>2623</v>
      </c>
      <c r="B30" s="1748">
        <v>18</v>
      </c>
      <c r="C30" s="1339">
        <v>304302</v>
      </c>
      <c r="D30" s="1339">
        <v>61</v>
      </c>
      <c r="E30" s="1749">
        <v>2429</v>
      </c>
    </row>
    <row r="31" spans="1:5" ht="21.75" customHeight="1">
      <c r="A31" s="1340"/>
      <c r="B31" s="1341"/>
      <c r="C31" s="1341"/>
      <c r="D31" s="1342"/>
      <c r="E31" s="337" t="s">
        <v>2056</v>
      </c>
    </row>
    <row r="32" spans="1:5" ht="18" customHeight="1">
      <c r="A32" s="959" t="s">
        <v>2057</v>
      </c>
      <c r="E32" s="1343"/>
    </row>
    <row r="33" ht="18" customHeight="1"/>
    <row r="34" ht="18" customHeight="1"/>
    <row r="35" ht="18" customHeight="1"/>
    <row r="36" ht="18" customHeight="1"/>
    <row r="37" ht="18" customHeight="1"/>
    <row r="38" ht="18" customHeight="1"/>
  </sheetData>
  <mergeCells count="4">
    <mergeCell ref="B3:B4"/>
    <mergeCell ref="C3:C4"/>
    <mergeCell ref="D3:D4"/>
    <mergeCell ref="E3:E4"/>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2F6E2-AB04-4E4A-AF82-F26345E2D791}">
  <dimension ref="A1:N120"/>
  <sheetViews>
    <sheetView view="pageBreakPreview" topLeftCell="A76" zoomScale="85" zoomScaleNormal="100" zoomScaleSheetLayoutView="85" workbookViewId="0">
      <selection activeCell="P15" sqref="P15"/>
    </sheetView>
  </sheetViews>
  <sheetFormatPr defaultRowHeight="13.5"/>
  <cols>
    <col min="1" max="1" width="10.75" customWidth="1"/>
    <col min="2" max="12" width="8.625" customWidth="1"/>
  </cols>
  <sheetData>
    <row r="1" spans="1:12" ht="21">
      <c r="A1" s="136" t="s">
        <v>2058</v>
      </c>
    </row>
    <row r="2" spans="1:12" ht="7.5" customHeight="1">
      <c r="A2" s="262"/>
    </row>
    <row r="3" spans="1:12" ht="18" thickBot="1">
      <c r="A3" s="1344" t="s">
        <v>2059</v>
      </c>
      <c r="B3" s="161"/>
      <c r="C3" s="161"/>
      <c r="D3" s="161"/>
      <c r="E3" s="161"/>
      <c r="F3" s="161"/>
      <c r="G3" s="161"/>
      <c r="H3" s="161"/>
      <c r="I3" s="1345"/>
      <c r="J3" s="1345"/>
      <c r="K3" s="1345"/>
      <c r="L3" s="1346" t="s">
        <v>2060</v>
      </c>
    </row>
    <row r="4" spans="1:12" ht="17.25" customHeight="1">
      <c r="A4" s="1947" t="s">
        <v>2061</v>
      </c>
      <c r="B4" s="1347" t="s">
        <v>2062</v>
      </c>
      <c r="C4" s="2536" t="s">
        <v>2624</v>
      </c>
      <c r="D4" s="2537"/>
      <c r="E4" s="2537"/>
      <c r="F4" s="2537"/>
      <c r="G4" s="2537"/>
      <c r="H4" s="2538"/>
      <c r="I4" s="2539" t="s">
        <v>2625</v>
      </c>
      <c r="J4" s="2540"/>
      <c r="K4" s="2541"/>
      <c r="L4" s="2542" t="s">
        <v>2065</v>
      </c>
    </row>
    <row r="5" spans="1:12" ht="15" customHeight="1">
      <c r="A5" s="1948"/>
      <c r="B5" s="1348"/>
      <c r="C5" s="2545" t="s">
        <v>2066</v>
      </c>
      <c r="D5" s="2545" t="s">
        <v>2067</v>
      </c>
      <c r="E5" s="2545" t="s">
        <v>2068</v>
      </c>
      <c r="F5" s="1349" t="s">
        <v>2069</v>
      </c>
      <c r="G5" s="1350"/>
      <c r="H5" s="1351"/>
      <c r="I5" s="2545" t="s">
        <v>2070</v>
      </c>
      <c r="J5" s="2287" t="s">
        <v>2071</v>
      </c>
      <c r="K5" s="2549" t="s">
        <v>908</v>
      </c>
      <c r="L5" s="2543"/>
    </row>
    <row r="6" spans="1:12" ht="20.100000000000001" customHeight="1" thickBot="1">
      <c r="A6" s="1949" t="s">
        <v>2072</v>
      </c>
      <c r="B6" s="1869" t="s">
        <v>2073</v>
      </c>
      <c r="C6" s="2546"/>
      <c r="D6" s="2547"/>
      <c r="E6" s="2547"/>
      <c r="F6" s="1352" t="s">
        <v>2070</v>
      </c>
      <c r="G6" s="1353" t="s">
        <v>2071</v>
      </c>
      <c r="H6" s="1354" t="s">
        <v>908</v>
      </c>
      <c r="I6" s="2547"/>
      <c r="J6" s="2548"/>
      <c r="K6" s="2550"/>
      <c r="L6" s="2544"/>
    </row>
    <row r="7" spans="1:12" ht="21" customHeight="1">
      <c r="A7" s="1950" t="s">
        <v>2074</v>
      </c>
      <c r="B7" s="1355">
        <v>18</v>
      </c>
      <c r="C7" s="1356" t="s">
        <v>946</v>
      </c>
      <c r="D7" s="1357">
        <v>771</v>
      </c>
      <c r="E7" s="1358">
        <v>930</v>
      </c>
      <c r="F7" s="1359">
        <v>892</v>
      </c>
      <c r="G7" s="1357">
        <v>809</v>
      </c>
      <c r="H7" s="1360">
        <v>1701</v>
      </c>
      <c r="I7" s="1356" t="s">
        <v>946</v>
      </c>
      <c r="J7" s="1357">
        <v>107</v>
      </c>
      <c r="K7" s="1360">
        <v>107</v>
      </c>
      <c r="L7" s="1951">
        <v>7</v>
      </c>
    </row>
    <row r="8" spans="1:12" ht="21" customHeight="1">
      <c r="A8" s="1950" t="s">
        <v>2075</v>
      </c>
      <c r="B8" s="1355">
        <v>20</v>
      </c>
      <c r="C8" s="1356" t="s">
        <v>946</v>
      </c>
      <c r="D8" s="1357">
        <v>851</v>
      </c>
      <c r="E8" s="1361">
        <v>776</v>
      </c>
      <c r="F8" s="1359">
        <v>808</v>
      </c>
      <c r="G8" s="1357">
        <v>819</v>
      </c>
      <c r="H8" s="1360">
        <v>1627</v>
      </c>
      <c r="I8" s="1356" t="s">
        <v>946</v>
      </c>
      <c r="J8" s="1357">
        <v>115</v>
      </c>
      <c r="K8" s="1360">
        <v>115</v>
      </c>
      <c r="L8" s="1951">
        <v>7</v>
      </c>
    </row>
    <row r="9" spans="1:12" ht="21" customHeight="1">
      <c r="A9" s="1950" t="s">
        <v>2076</v>
      </c>
      <c r="B9" s="1355">
        <v>20</v>
      </c>
      <c r="C9" s="1356" t="s">
        <v>946</v>
      </c>
      <c r="D9" s="1357">
        <v>845</v>
      </c>
      <c r="E9" s="1361">
        <v>879</v>
      </c>
      <c r="F9" s="1359">
        <v>860</v>
      </c>
      <c r="G9" s="1357">
        <v>864</v>
      </c>
      <c r="H9" s="1360">
        <v>1724</v>
      </c>
      <c r="I9" s="1356" t="s">
        <v>946</v>
      </c>
      <c r="J9" s="1357">
        <v>123</v>
      </c>
      <c r="K9" s="1360">
        <v>123</v>
      </c>
      <c r="L9" s="1951">
        <v>6</v>
      </c>
    </row>
    <row r="10" spans="1:12" ht="21" customHeight="1">
      <c r="A10" s="1950" t="s">
        <v>2077</v>
      </c>
      <c r="B10" s="1355">
        <v>20</v>
      </c>
      <c r="C10" s="1356" t="s">
        <v>946</v>
      </c>
      <c r="D10" s="1357">
        <v>842</v>
      </c>
      <c r="E10" s="1361">
        <v>878</v>
      </c>
      <c r="F10" s="1359">
        <v>870</v>
      </c>
      <c r="G10" s="1357">
        <v>850</v>
      </c>
      <c r="H10" s="1360">
        <v>1720</v>
      </c>
      <c r="I10" s="1356" t="s">
        <v>946</v>
      </c>
      <c r="J10" s="1357">
        <v>123</v>
      </c>
      <c r="K10" s="1360">
        <v>123</v>
      </c>
      <c r="L10" s="1951">
        <v>6</v>
      </c>
    </row>
    <row r="11" spans="1:12" ht="21" customHeight="1">
      <c r="A11" s="1950" t="s">
        <v>658</v>
      </c>
      <c r="B11" s="1355">
        <v>20</v>
      </c>
      <c r="C11" s="1356" t="s">
        <v>946</v>
      </c>
      <c r="D11" s="1357">
        <v>836</v>
      </c>
      <c r="E11" s="1361">
        <v>894</v>
      </c>
      <c r="F11" s="1359">
        <v>892</v>
      </c>
      <c r="G11" s="1357">
        <v>838</v>
      </c>
      <c r="H11" s="1360">
        <v>1730</v>
      </c>
      <c r="I11" s="1356" t="s">
        <v>946</v>
      </c>
      <c r="J11" s="1357">
        <v>122</v>
      </c>
      <c r="K11" s="1360">
        <v>122</v>
      </c>
      <c r="L11" s="1951">
        <v>6</v>
      </c>
    </row>
    <row r="12" spans="1:12" ht="21" customHeight="1">
      <c r="A12" s="1950" t="s">
        <v>1091</v>
      </c>
      <c r="B12" s="1355">
        <v>20</v>
      </c>
      <c r="C12" s="1356" t="s">
        <v>946</v>
      </c>
      <c r="D12" s="1357">
        <v>941</v>
      </c>
      <c r="E12" s="1361">
        <v>863</v>
      </c>
      <c r="F12" s="1359">
        <v>952</v>
      </c>
      <c r="G12" s="1357">
        <v>852</v>
      </c>
      <c r="H12" s="1360">
        <v>1804</v>
      </c>
      <c r="I12" s="1356" t="s">
        <v>946</v>
      </c>
      <c r="J12" s="1357">
        <v>125</v>
      </c>
      <c r="K12" s="1360">
        <v>125</v>
      </c>
      <c r="L12" s="1951">
        <v>6</v>
      </c>
    </row>
    <row r="13" spans="1:12" ht="21" customHeight="1">
      <c r="A13" s="1950" t="s">
        <v>2078</v>
      </c>
      <c r="B13" s="1355">
        <v>20</v>
      </c>
      <c r="C13" s="1356" t="s">
        <v>946</v>
      </c>
      <c r="D13" s="1357">
        <v>773</v>
      </c>
      <c r="E13" s="1361">
        <v>959</v>
      </c>
      <c r="F13" s="1359">
        <v>888</v>
      </c>
      <c r="G13" s="1357">
        <v>844</v>
      </c>
      <c r="H13" s="1360">
        <v>1732</v>
      </c>
      <c r="I13" s="1356" t="s">
        <v>946</v>
      </c>
      <c r="J13" s="1357">
        <v>123</v>
      </c>
      <c r="K13" s="1360">
        <v>123</v>
      </c>
      <c r="L13" s="1951">
        <v>6</v>
      </c>
    </row>
    <row r="14" spans="1:12" ht="21" customHeight="1">
      <c r="A14" s="1950" t="s">
        <v>1092</v>
      </c>
      <c r="B14" s="1355">
        <v>20</v>
      </c>
      <c r="C14" s="1356" t="s">
        <v>946</v>
      </c>
      <c r="D14" s="1357">
        <v>772</v>
      </c>
      <c r="E14" s="1361">
        <v>798</v>
      </c>
      <c r="F14" s="1359">
        <v>770</v>
      </c>
      <c r="G14" s="1357">
        <v>800</v>
      </c>
      <c r="H14" s="1360">
        <v>1570</v>
      </c>
      <c r="I14" s="1356" t="s">
        <v>946</v>
      </c>
      <c r="J14" s="1357">
        <v>120</v>
      </c>
      <c r="K14" s="1360">
        <v>120</v>
      </c>
      <c r="L14" s="1951">
        <v>4</v>
      </c>
    </row>
    <row r="15" spans="1:12" ht="21" customHeight="1">
      <c r="A15" s="1950" t="s">
        <v>1093</v>
      </c>
      <c r="B15" s="1355">
        <v>20</v>
      </c>
      <c r="C15" s="1356" t="s">
        <v>946</v>
      </c>
      <c r="D15" s="1357">
        <v>798</v>
      </c>
      <c r="E15" s="1361">
        <v>786</v>
      </c>
      <c r="F15" s="1359">
        <v>762</v>
      </c>
      <c r="G15" s="1357">
        <v>822</v>
      </c>
      <c r="H15" s="1360">
        <v>1584</v>
      </c>
      <c r="I15" s="1356" t="s">
        <v>946</v>
      </c>
      <c r="J15" s="1357">
        <v>124</v>
      </c>
      <c r="K15" s="1360">
        <v>124</v>
      </c>
      <c r="L15" s="1951">
        <v>3</v>
      </c>
    </row>
    <row r="16" spans="1:12" ht="21" customHeight="1">
      <c r="A16" s="1950" t="s">
        <v>1094</v>
      </c>
      <c r="B16" s="1355">
        <v>20</v>
      </c>
      <c r="C16" s="1356" t="s">
        <v>946</v>
      </c>
      <c r="D16" s="1357">
        <v>760</v>
      </c>
      <c r="E16" s="1361">
        <v>805</v>
      </c>
      <c r="F16" s="1359">
        <v>770</v>
      </c>
      <c r="G16" s="1357">
        <v>795</v>
      </c>
      <c r="H16" s="1360">
        <v>1565</v>
      </c>
      <c r="I16" s="1356" t="s">
        <v>946</v>
      </c>
      <c r="J16" s="1357">
        <v>124</v>
      </c>
      <c r="K16" s="1360">
        <v>124</v>
      </c>
      <c r="L16" s="1951">
        <v>2</v>
      </c>
    </row>
    <row r="17" spans="1:13" ht="21" customHeight="1">
      <c r="A17" s="1952" t="s">
        <v>330</v>
      </c>
      <c r="B17" s="1362">
        <v>20</v>
      </c>
      <c r="C17" s="1363" t="s">
        <v>946</v>
      </c>
      <c r="D17" s="1364">
        <v>714</v>
      </c>
      <c r="E17" s="1365">
        <v>793</v>
      </c>
      <c r="F17" s="1366">
        <v>766</v>
      </c>
      <c r="G17" s="1364">
        <v>741</v>
      </c>
      <c r="H17" s="1367">
        <v>1507</v>
      </c>
      <c r="I17" s="1356">
        <v>1</v>
      </c>
      <c r="J17" s="1364">
        <v>136</v>
      </c>
      <c r="K17" s="1367">
        <v>137</v>
      </c>
      <c r="L17" s="1953">
        <v>2</v>
      </c>
    </row>
    <row r="18" spans="1:13" ht="21" customHeight="1">
      <c r="A18" s="1952" t="s">
        <v>331</v>
      </c>
      <c r="B18" s="1362">
        <v>20</v>
      </c>
      <c r="C18" s="1363" t="s">
        <v>946</v>
      </c>
      <c r="D18" s="1364">
        <v>749</v>
      </c>
      <c r="E18" s="1365">
        <v>727</v>
      </c>
      <c r="F18" s="1366">
        <v>740</v>
      </c>
      <c r="G18" s="1364">
        <v>736</v>
      </c>
      <c r="H18" s="1367">
        <v>1476</v>
      </c>
      <c r="I18" s="1356">
        <v>1</v>
      </c>
      <c r="J18" s="1364">
        <v>129</v>
      </c>
      <c r="K18" s="1367">
        <v>130</v>
      </c>
      <c r="L18" s="1953">
        <v>2</v>
      </c>
    </row>
    <row r="19" spans="1:13" ht="21" customHeight="1">
      <c r="A19" s="1952" t="s">
        <v>332</v>
      </c>
      <c r="B19" s="1362">
        <v>18</v>
      </c>
      <c r="C19" s="1363" t="s">
        <v>946</v>
      </c>
      <c r="D19" s="1364">
        <v>684</v>
      </c>
      <c r="E19" s="1365">
        <v>789</v>
      </c>
      <c r="F19" s="1366">
        <v>742</v>
      </c>
      <c r="G19" s="1364">
        <v>731</v>
      </c>
      <c r="H19" s="1367">
        <v>1473</v>
      </c>
      <c r="I19" s="1356">
        <v>2</v>
      </c>
      <c r="J19" s="1364">
        <v>132</v>
      </c>
      <c r="K19" s="1367">
        <v>134</v>
      </c>
      <c r="L19" s="1953">
        <v>1</v>
      </c>
    </row>
    <row r="20" spans="1:13" ht="21" customHeight="1">
      <c r="A20" s="1952" t="s">
        <v>333</v>
      </c>
      <c r="B20" s="1362">
        <v>18</v>
      </c>
      <c r="C20" s="1363" t="s">
        <v>946</v>
      </c>
      <c r="D20" s="1364">
        <v>659</v>
      </c>
      <c r="E20" s="1365">
        <v>734</v>
      </c>
      <c r="F20" s="1366">
        <v>687</v>
      </c>
      <c r="G20" s="1364">
        <v>706</v>
      </c>
      <c r="H20" s="1367">
        <v>1393</v>
      </c>
      <c r="I20" s="1356">
        <v>3</v>
      </c>
      <c r="J20" s="1364">
        <v>128</v>
      </c>
      <c r="K20" s="1367">
        <v>131</v>
      </c>
      <c r="L20" s="1953">
        <v>1</v>
      </c>
    </row>
    <row r="21" spans="1:13" ht="21" customHeight="1">
      <c r="A21" s="1952" t="s">
        <v>334</v>
      </c>
      <c r="B21" s="1362">
        <v>18</v>
      </c>
      <c r="C21" s="1363" t="s">
        <v>946</v>
      </c>
      <c r="D21" s="1364">
        <v>669</v>
      </c>
      <c r="E21" s="1365">
        <v>717</v>
      </c>
      <c r="F21" s="1366">
        <v>681</v>
      </c>
      <c r="G21" s="1364">
        <v>705</v>
      </c>
      <c r="H21" s="1367">
        <v>1386</v>
      </c>
      <c r="I21" s="1356">
        <v>2</v>
      </c>
      <c r="J21" s="1364">
        <v>135</v>
      </c>
      <c r="K21" s="1367">
        <v>137</v>
      </c>
      <c r="L21" s="1953">
        <v>1</v>
      </c>
    </row>
    <row r="22" spans="1:13" ht="21" customHeight="1">
      <c r="A22" s="1952" t="s">
        <v>335</v>
      </c>
      <c r="B22" s="1362">
        <v>18</v>
      </c>
      <c r="C22" s="1368" t="s">
        <v>946</v>
      </c>
      <c r="D22" s="1364">
        <v>586</v>
      </c>
      <c r="E22" s="1365">
        <v>724</v>
      </c>
      <c r="F22" s="1366">
        <v>690</v>
      </c>
      <c r="G22" s="1364">
        <v>620</v>
      </c>
      <c r="H22" s="1367">
        <v>1310</v>
      </c>
      <c r="I22" s="1368">
        <v>2</v>
      </c>
      <c r="J22" s="1364">
        <v>132</v>
      </c>
      <c r="K22" s="1367">
        <v>134</v>
      </c>
      <c r="L22" s="1953">
        <v>1</v>
      </c>
    </row>
    <row r="23" spans="1:13" ht="21" customHeight="1">
      <c r="A23" s="1952" t="s">
        <v>336</v>
      </c>
      <c r="B23" s="1362">
        <v>18</v>
      </c>
      <c r="C23" s="1368" t="s">
        <v>946</v>
      </c>
      <c r="D23" s="1364">
        <v>603</v>
      </c>
      <c r="E23" s="1365">
        <v>625</v>
      </c>
      <c r="F23" s="1366">
        <v>662</v>
      </c>
      <c r="G23" s="1364">
        <v>566</v>
      </c>
      <c r="H23" s="1367">
        <v>1228</v>
      </c>
      <c r="I23" s="1368">
        <v>2</v>
      </c>
      <c r="J23" s="1364">
        <v>133</v>
      </c>
      <c r="K23" s="1367">
        <v>135</v>
      </c>
      <c r="L23" s="1953">
        <v>1</v>
      </c>
    </row>
    <row r="24" spans="1:13" ht="21" customHeight="1">
      <c r="A24" s="1952" t="s">
        <v>337</v>
      </c>
      <c r="B24" s="1362">
        <v>18</v>
      </c>
      <c r="C24" s="1368" t="s">
        <v>946</v>
      </c>
      <c r="D24" s="1364">
        <v>592</v>
      </c>
      <c r="E24" s="1365">
        <v>632</v>
      </c>
      <c r="F24" s="1366">
        <v>629</v>
      </c>
      <c r="G24" s="1364">
        <v>595</v>
      </c>
      <c r="H24" s="1367">
        <v>1224</v>
      </c>
      <c r="I24" s="1368">
        <v>4</v>
      </c>
      <c r="J24" s="1364">
        <v>128</v>
      </c>
      <c r="K24" s="1367">
        <v>132</v>
      </c>
      <c r="L24" s="1953">
        <v>1</v>
      </c>
    </row>
    <row r="25" spans="1:13" ht="21" customHeight="1">
      <c r="A25" s="1952" t="s">
        <v>338</v>
      </c>
      <c r="B25" s="1362">
        <v>18</v>
      </c>
      <c r="C25" s="1368" t="s">
        <v>954</v>
      </c>
      <c r="D25" s="1364">
        <v>561</v>
      </c>
      <c r="E25" s="1365">
        <v>615</v>
      </c>
      <c r="F25" s="1366">
        <v>606</v>
      </c>
      <c r="G25" s="1364">
        <v>570</v>
      </c>
      <c r="H25" s="1367">
        <v>1176</v>
      </c>
      <c r="I25" s="1368">
        <v>4</v>
      </c>
      <c r="J25" s="1364">
        <v>123</v>
      </c>
      <c r="K25" s="1367">
        <v>127</v>
      </c>
      <c r="L25" s="1953">
        <v>1</v>
      </c>
    </row>
    <row r="26" spans="1:13" ht="21" customHeight="1">
      <c r="A26" s="1952" t="s">
        <v>339</v>
      </c>
      <c r="B26" s="1362">
        <v>18</v>
      </c>
      <c r="C26" s="1368" t="s">
        <v>946</v>
      </c>
      <c r="D26" s="1364">
        <v>534</v>
      </c>
      <c r="E26" s="1365">
        <v>597</v>
      </c>
      <c r="F26" s="1366">
        <v>613</v>
      </c>
      <c r="G26" s="1364">
        <v>518</v>
      </c>
      <c r="H26" s="1367">
        <v>1131</v>
      </c>
      <c r="I26" s="1368">
        <v>4</v>
      </c>
      <c r="J26" s="1364">
        <v>123</v>
      </c>
      <c r="K26" s="1367">
        <v>127</v>
      </c>
      <c r="L26" s="1953">
        <v>1</v>
      </c>
    </row>
    <row r="27" spans="1:13" ht="21" customHeight="1">
      <c r="A27" s="1952" t="s">
        <v>340</v>
      </c>
      <c r="B27" s="1362">
        <v>18</v>
      </c>
      <c r="C27" s="1368" t="s">
        <v>946</v>
      </c>
      <c r="D27" s="1364">
        <v>536</v>
      </c>
      <c r="E27" s="1365">
        <v>559</v>
      </c>
      <c r="F27" s="1366">
        <v>562</v>
      </c>
      <c r="G27" s="1364">
        <v>533</v>
      </c>
      <c r="H27" s="1367">
        <v>1095</v>
      </c>
      <c r="I27" s="1368">
        <v>5</v>
      </c>
      <c r="J27" s="1364">
        <v>124</v>
      </c>
      <c r="K27" s="1367">
        <v>129</v>
      </c>
      <c r="L27" s="1953">
        <v>1</v>
      </c>
    </row>
    <row r="28" spans="1:13" ht="21" customHeight="1">
      <c r="A28" s="1952" t="s">
        <v>341</v>
      </c>
      <c r="B28" s="1362">
        <v>18</v>
      </c>
      <c r="C28" s="1368" t="s">
        <v>946</v>
      </c>
      <c r="D28" s="1364">
        <v>431</v>
      </c>
      <c r="E28" s="1365">
        <v>573</v>
      </c>
      <c r="F28" s="1366">
        <v>505</v>
      </c>
      <c r="G28" s="1364">
        <v>499</v>
      </c>
      <c r="H28" s="1367">
        <v>1004</v>
      </c>
      <c r="I28" s="1368">
        <v>4</v>
      </c>
      <c r="J28" s="1364">
        <v>121</v>
      </c>
      <c r="K28" s="1367">
        <v>125</v>
      </c>
      <c r="L28" s="1953">
        <v>1</v>
      </c>
    </row>
    <row r="29" spans="1:13" ht="21" customHeight="1">
      <c r="A29" s="1952" t="s">
        <v>342</v>
      </c>
      <c r="B29" s="1362">
        <v>18</v>
      </c>
      <c r="C29" s="1368" t="s">
        <v>946</v>
      </c>
      <c r="D29" s="1364">
        <v>447</v>
      </c>
      <c r="E29" s="1365">
        <v>478</v>
      </c>
      <c r="F29" s="1366">
        <v>469</v>
      </c>
      <c r="G29" s="1364">
        <v>456</v>
      </c>
      <c r="H29" s="1367">
        <v>925</v>
      </c>
      <c r="I29" s="1368">
        <v>6</v>
      </c>
      <c r="J29" s="1364">
        <v>119</v>
      </c>
      <c r="K29" s="1367">
        <v>125</v>
      </c>
      <c r="L29" s="1953">
        <v>0</v>
      </c>
    </row>
    <row r="30" spans="1:13" s="149" customFormat="1" ht="21" customHeight="1">
      <c r="A30" s="1952" t="s">
        <v>343</v>
      </c>
      <c r="B30" s="1362">
        <v>18</v>
      </c>
      <c r="C30" s="1368" t="s">
        <v>946</v>
      </c>
      <c r="D30" s="1364">
        <v>451</v>
      </c>
      <c r="E30" s="1365">
        <v>473</v>
      </c>
      <c r="F30" s="1366">
        <v>461</v>
      </c>
      <c r="G30" s="1364">
        <v>463</v>
      </c>
      <c r="H30" s="1367">
        <v>924</v>
      </c>
      <c r="I30" s="1368">
        <v>3</v>
      </c>
      <c r="J30" s="1364">
        <v>119</v>
      </c>
      <c r="K30" s="1367">
        <v>122</v>
      </c>
      <c r="L30" s="1953">
        <v>0</v>
      </c>
    </row>
    <row r="31" spans="1:13" s="155" customFormat="1" ht="21" customHeight="1">
      <c r="A31" s="1952" t="s">
        <v>344</v>
      </c>
      <c r="B31" s="1362">
        <v>16</v>
      </c>
      <c r="C31" s="1368" t="s">
        <v>946</v>
      </c>
      <c r="D31" s="1364">
        <v>407</v>
      </c>
      <c r="E31" s="1365">
        <v>486</v>
      </c>
      <c r="F31" s="1366">
        <v>447</v>
      </c>
      <c r="G31" s="1364">
        <v>446</v>
      </c>
      <c r="H31" s="1367">
        <f>SUM(F31:G31)</f>
        <v>893</v>
      </c>
      <c r="I31" s="1368">
        <v>3</v>
      </c>
      <c r="J31" s="1364">
        <v>117</v>
      </c>
      <c r="K31" s="1367">
        <v>120</v>
      </c>
      <c r="L31" s="1953">
        <v>0</v>
      </c>
      <c r="M31" s="189">
        <f>SUM(F31:G31)</f>
        <v>893</v>
      </c>
    </row>
    <row r="32" spans="1:13" s="155" customFormat="1" ht="21" customHeight="1">
      <c r="A32" s="1952" t="s">
        <v>1490</v>
      </c>
      <c r="B32" s="1362">
        <v>16</v>
      </c>
      <c r="C32" s="1368" t="s">
        <v>946</v>
      </c>
      <c r="D32" s="1364">
        <v>402</v>
      </c>
      <c r="E32" s="1365">
        <v>434</v>
      </c>
      <c r="F32" s="1366">
        <v>426</v>
      </c>
      <c r="G32" s="1364">
        <v>410</v>
      </c>
      <c r="H32" s="1367">
        <f>SUM(F32:G32)</f>
        <v>836</v>
      </c>
      <c r="I32" s="1368">
        <v>5</v>
      </c>
      <c r="J32" s="1364">
        <v>127</v>
      </c>
      <c r="K32" s="1367">
        <v>132</v>
      </c>
      <c r="L32" s="1953">
        <v>0</v>
      </c>
      <c r="M32" s="189"/>
    </row>
    <row r="33" spans="1:13" s="155" customFormat="1" ht="21" customHeight="1">
      <c r="A33" s="1952" t="s">
        <v>1260</v>
      </c>
      <c r="B33" s="1362">
        <v>16</v>
      </c>
      <c r="C33" s="1368" t="s">
        <v>946</v>
      </c>
      <c r="D33" s="1364">
        <v>321</v>
      </c>
      <c r="E33" s="1365">
        <v>428</v>
      </c>
      <c r="F33" s="1366">
        <v>407</v>
      </c>
      <c r="G33" s="1364">
        <v>342</v>
      </c>
      <c r="H33" s="1367">
        <f>SUM(F33:G33)</f>
        <v>749</v>
      </c>
      <c r="I33" s="1368">
        <v>5</v>
      </c>
      <c r="J33" s="1364">
        <v>92</v>
      </c>
      <c r="K33" s="1367">
        <f>I33+J33</f>
        <v>97</v>
      </c>
      <c r="L33" s="1953">
        <v>0</v>
      </c>
      <c r="M33" s="189"/>
    </row>
    <row r="34" spans="1:13" s="155" customFormat="1" ht="21" customHeight="1">
      <c r="A34" s="1952" t="s">
        <v>1491</v>
      </c>
      <c r="B34" s="1362">
        <v>16</v>
      </c>
      <c r="C34" s="1672" t="s">
        <v>946</v>
      </c>
      <c r="D34" s="1364">
        <v>257</v>
      </c>
      <c r="E34" s="1365">
        <v>366</v>
      </c>
      <c r="F34" s="1364">
        <v>340</v>
      </c>
      <c r="G34" s="1395">
        <v>283</v>
      </c>
      <c r="H34" s="1364">
        <f>SUM(F34:G34)</f>
        <v>623</v>
      </c>
      <c r="I34" s="1672">
        <v>5</v>
      </c>
      <c r="J34" s="1395">
        <v>86</v>
      </c>
      <c r="K34" s="1365">
        <f>I34+J34</f>
        <v>91</v>
      </c>
      <c r="L34" s="1953">
        <v>0</v>
      </c>
      <c r="M34" s="189"/>
    </row>
    <row r="35" spans="1:13" s="155" customFormat="1" ht="21" customHeight="1" thickBot="1">
      <c r="A35" s="1954" t="s">
        <v>2604</v>
      </c>
      <c r="B35" s="1369">
        <v>16</v>
      </c>
      <c r="C35" s="1370">
        <v>15</v>
      </c>
      <c r="D35" s="1371">
        <v>236</v>
      </c>
      <c r="E35" s="1372">
        <v>303</v>
      </c>
      <c r="F35" s="1373">
        <v>304</v>
      </c>
      <c r="G35" s="1371">
        <v>250</v>
      </c>
      <c r="H35" s="1374">
        <f>SUM(F35:G35)</f>
        <v>554</v>
      </c>
      <c r="I35" s="1370">
        <v>6</v>
      </c>
      <c r="J35" s="1371">
        <v>86</v>
      </c>
      <c r="K35" s="1374">
        <f>I35+J35</f>
        <v>92</v>
      </c>
      <c r="L35" s="1955">
        <v>0</v>
      </c>
      <c r="M35" s="189"/>
    </row>
    <row r="36" spans="1:13" ht="20.25" customHeight="1">
      <c r="A36" s="5"/>
      <c r="L36" s="1149" t="s">
        <v>2079</v>
      </c>
    </row>
    <row r="37" spans="1:13" ht="10.5" customHeight="1">
      <c r="A37" s="161"/>
      <c r="B37" s="161"/>
      <c r="C37" s="161"/>
      <c r="D37" s="161"/>
      <c r="E37" s="161"/>
      <c r="F37" s="161"/>
      <c r="G37" s="161"/>
      <c r="H37" s="161"/>
      <c r="I37" s="161"/>
      <c r="J37" s="161"/>
      <c r="K37" s="161"/>
      <c r="L37" s="161"/>
    </row>
    <row r="38" spans="1:13" ht="18" customHeight="1">
      <c r="A38" s="1375"/>
      <c r="B38" s="161"/>
      <c r="C38" s="161"/>
      <c r="D38" s="161"/>
      <c r="E38" s="161"/>
      <c r="F38" s="161"/>
      <c r="G38" s="161"/>
      <c r="H38" s="161"/>
      <c r="I38" s="565"/>
      <c r="J38" s="565"/>
      <c r="K38" s="565"/>
      <c r="L38" s="565"/>
    </row>
    <row r="39" spans="1:13" ht="15" customHeight="1">
      <c r="A39" s="1376"/>
      <c r="B39" s="1376"/>
      <c r="C39" s="1376"/>
      <c r="D39" s="1376"/>
      <c r="E39" s="1376"/>
      <c r="F39" s="1376"/>
      <c r="G39" s="1376"/>
      <c r="H39" s="1376"/>
      <c r="I39" s="1376"/>
      <c r="J39" s="1376"/>
      <c r="K39" s="1376"/>
      <c r="L39" s="1376"/>
    </row>
    <row r="40" spans="1:13" ht="15" customHeight="1">
      <c r="A40" s="483"/>
      <c r="B40" s="483"/>
      <c r="C40" s="483"/>
      <c r="D40" s="483"/>
      <c r="E40" s="483"/>
      <c r="F40" s="483"/>
      <c r="G40" s="483"/>
      <c r="H40" s="483"/>
      <c r="I40" s="483"/>
      <c r="J40" s="483"/>
      <c r="K40" s="483"/>
      <c r="L40" s="483"/>
    </row>
    <row r="41" spans="1:13" ht="19.5" customHeight="1">
      <c r="A41" s="1376"/>
      <c r="B41" s="1376"/>
      <c r="C41" s="1376"/>
      <c r="D41" s="1376"/>
      <c r="E41" s="1376"/>
      <c r="F41" s="1376"/>
      <c r="G41" s="1376"/>
      <c r="H41" s="1376"/>
      <c r="I41" s="1376"/>
      <c r="J41" s="1376"/>
      <c r="K41" s="1376"/>
      <c r="L41" s="1376"/>
    </row>
    <row r="42" spans="1:13" ht="21" customHeight="1">
      <c r="A42" s="497"/>
      <c r="B42" s="497"/>
      <c r="C42" s="497"/>
      <c r="D42" s="497"/>
      <c r="E42" s="497"/>
      <c r="F42" s="497"/>
      <c r="G42" s="497"/>
      <c r="H42" s="497"/>
      <c r="I42" s="497"/>
      <c r="J42" s="497"/>
      <c r="K42" s="497"/>
      <c r="L42" s="497"/>
    </row>
    <row r="43" spans="1:13" ht="21" customHeight="1">
      <c r="A43" s="497"/>
      <c r="B43" s="497"/>
      <c r="C43" s="497"/>
      <c r="D43" s="497"/>
      <c r="E43" s="497"/>
      <c r="F43" s="497"/>
      <c r="G43" s="497"/>
      <c r="H43" s="497"/>
      <c r="I43" s="497"/>
      <c r="J43" s="497"/>
      <c r="K43" s="497"/>
      <c r="L43" s="497"/>
    </row>
    <row r="44" spans="1:13" ht="21" customHeight="1">
      <c r="A44" s="497"/>
      <c r="B44" s="497"/>
      <c r="C44" s="497"/>
      <c r="D44" s="497"/>
      <c r="E44" s="497"/>
      <c r="F44" s="497"/>
      <c r="G44" s="497"/>
      <c r="H44" s="497"/>
      <c r="I44" s="497"/>
      <c r="J44" s="497"/>
      <c r="K44" s="497"/>
      <c r="L44" s="497"/>
    </row>
    <row r="45" spans="1:13" ht="21" customHeight="1">
      <c r="A45" s="497"/>
      <c r="B45" s="497"/>
      <c r="C45" s="497"/>
      <c r="D45" s="497"/>
      <c r="E45" s="497"/>
      <c r="F45" s="497"/>
      <c r="G45" s="497"/>
      <c r="H45" s="497"/>
      <c r="I45" s="497"/>
      <c r="J45" s="497"/>
      <c r="K45" s="497"/>
      <c r="L45" s="497"/>
    </row>
    <row r="46" spans="1:13" ht="21" customHeight="1">
      <c r="A46" s="497"/>
      <c r="B46" s="497"/>
      <c r="C46" s="497"/>
      <c r="D46" s="497"/>
      <c r="E46" s="497"/>
      <c r="F46" s="497"/>
      <c r="G46" s="497"/>
      <c r="H46" s="497"/>
      <c r="I46" s="497"/>
      <c r="J46" s="497"/>
      <c r="K46" s="497"/>
      <c r="L46" s="497"/>
    </row>
    <row r="47" spans="1:13" ht="21" customHeight="1">
      <c r="A47" s="497"/>
      <c r="B47" s="497"/>
      <c r="C47" s="497"/>
      <c r="D47" s="497"/>
      <c r="E47" s="497"/>
      <c r="F47" s="497"/>
      <c r="G47" s="497"/>
      <c r="H47" s="497"/>
      <c r="I47" s="497"/>
      <c r="J47" s="497"/>
      <c r="K47" s="497"/>
      <c r="L47" s="497"/>
    </row>
    <row r="48" spans="1:13" ht="21" customHeight="1">
      <c r="A48" s="497"/>
      <c r="B48" s="497"/>
      <c r="C48" s="497"/>
      <c r="D48" s="497"/>
      <c r="E48" s="497"/>
      <c r="F48" s="497"/>
      <c r="G48" s="497"/>
      <c r="H48" s="497"/>
      <c r="I48" s="497"/>
      <c r="J48" s="497"/>
      <c r="K48" s="497"/>
      <c r="L48" s="497"/>
    </row>
    <row r="49" spans="1:12" ht="21" customHeight="1">
      <c r="A49" s="497"/>
      <c r="B49" s="497"/>
      <c r="C49" s="497"/>
      <c r="D49" s="497"/>
      <c r="E49" s="497"/>
      <c r="F49" s="497"/>
      <c r="G49" s="497"/>
      <c r="H49" s="497"/>
      <c r="I49" s="497"/>
      <c r="J49" s="497"/>
      <c r="K49" s="497"/>
      <c r="L49" s="497"/>
    </row>
    <row r="50" spans="1:12" ht="21" customHeight="1">
      <c r="A50" s="497"/>
      <c r="B50" s="497"/>
      <c r="C50" s="497"/>
      <c r="D50" s="497"/>
      <c r="E50" s="497"/>
      <c r="F50" s="497"/>
      <c r="G50" s="497"/>
      <c r="H50" s="497"/>
      <c r="I50" s="497"/>
      <c r="J50" s="497"/>
      <c r="K50" s="497"/>
      <c r="L50" s="497"/>
    </row>
    <row r="51" spans="1:12" ht="21" customHeight="1">
      <c r="A51" s="497"/>
      <c r="B51" s="497"/>
      <c r="C51" s="497"/>
      <c r="D51" s="497"/>
      <c r="E51" s="497"/>
      <c r="F51" s="497"/>
      <c r="G51" s="497"/>
      <c r="H51" s="497"/>
      <c r="I51" s="497"/>
      <c r="J51" s="497"/>
      <c r="K51" s="497"/>
      <c r="L51" s="497"/>
    </row>
    <row r="52" spans="1:12" ht="21" customHeight="1">
      <c r="A52" s="497"/>
      <c r="B52" s="497"/>
      <c r="C52" s="497"/>
      <c r="D52" s="497"/>
      <c r="E52" s="497"/>
      <c r="F52" s="497"/>
      <c r="G52" s="497"/>
      <c r="H52" s="497"/>
      <c r="I52" s="497"/>
      <c r="J52" s="497"/>
      <c r="K52" s="497"/>
      <c r="L52" s="497"/>
    </row>
    <row r="53" spans="1:12" ht="21" customHeight="1">
      <c r="A53" s="1377"/>
      <c r="B53" s="1377"/>
      <c r="C53" s="1377"/>
      <c r="D53" s="1377"/>
      <c r="E53" s="1377"/>
      <c r="F53" s="1377"/>
      <c r="G53" s="1377"/>
      <c r="H53" s="1377"/>
      <c r="I53" s="1377"/>
      <c r="J53" s="1377"/>
      <c r="K53" s="1377"/>
      <c r="L53" s="1377"/>
    </row>
    <row r="54" spans="1:12" ht="21" customHeight="1">
      <c r="A54" s="1377"/>
      <c r="B54" s="1377"/>
      <c r="C54" s="1377"/>
      <c r="D54" s="1377"/>
      <c r="E54" s="1377"/>
      <c r="F54" s="1377"/>
      <c r="G54" s="1377"/>
      <c r="H54" s="1377"/>
      <c r="I54" s="1377"/>
      <c r="J54" s="1377"/>
      <c r="K54" s="1377"/>
      <c r="L54" s="1377"/>
    </row>
    <row r="55" spans="1:12" ht="7.5" customHeight="1">
      <c r="A55" s="20"/>
    </row>
    <row r="56" spans="1:12" ht="18" customHeight="1" thickBot="1">
      <c r="A56" s="1344" t="s">
        <v>2080</v>
      </c>
      <c r="B56" s="161"/>
      <c r="C56" s="161"/>
      <c r="D56" s="161"/>
      <c r="E56" s="161"/>
      <c r="F56" s="161"/>
      <c r="G56" s="161"/>
      <c r="H56" s="161"/>
      <c r="I56" s="2551" t="s">
        <v>2081</v>
      </c>
      <c r="J56" s="2551"/>
      <c r="K56" s="2551"/>
      <c r="L56" s="2551"/>
    </row>
    <row r="57" spans="1:12" ht="17.25" customHeight="1">
      <c r="A57" s="1378" t="s">
        <v>2061</v>
      </c>
      <c r="B57" s="1379" t="s">
        <v>2082</v>
      </c>
      <c r="C57" s="2539" t="s">
        <v>2063</v>
      </c>
      <c r="D57" s="2552"/>
      <c r="E57" s="2552"/>
      <c r="F57" s="2552"/>
      <c r="G57" s="2552"/>
      <c r="H57" s="2553"/>
      <c r="I57" s="1380" t="s">
        <v>2064</v>
      </c>
      <c r="J57" s="1380"/>
      <c r="K57" s="1380"/>
      <c r="L57" s="2554" t="s">
        <v>2083</v>
      </c>
    </row>
    <row r="58" spans="1:12" ht="15" customHeight="1">
      <c r="A58" s="1381"/>
      <c r="B58" s="1382"/>
      <c r="C58" s="2545" t="s">
        <v>2066</v>
      </c>
      <c r="D58" s="2545" t="s">
        <v>2067</v>
      </c>
      <c r="E58" s="2545" t="s">
        <v>2068</v>
      </c>
      <c r="F58" s="1383" t="s">
        <v>2069</v>
      </c>
      <c r="G58" s="1383"/>
      <c r="H58" s="1383"/>
      <c r="I58" s="2545" t="s">
        <v>2070</v>
      </c>
      <c r="J58" s="2287" t="s">
        <v>2071</v>
      </c>
      <c r="K58" s="2549" t="s">
        <v>908</v>
      </c>
      <c r="L58" s="2288"/>
    </row>
    <row r="59" spans="1:12" ht="20.100000000000001" customHeight="1" thickBot="1">
      <c r="A59" s="1384" t="s">
        <v>2072</v>
      </c>
      <c r="B59" s="1385" t="s">
        <v>2084</v>
      </c>
      <c r="C59" s="2546"/>
      <c r="D59" s="2547"/>
      <c r="E59" s="2547"/>
      <c r="F59" s="1386" t="s">
        <v>2070</v>
      </c>
      <c r="G59" s="1387" t="s">
        <v>2071</v>
      </c>
      <c r="H59" s="1388" t="s">
        <v>908</v>
      </c>
      <c r="I59" s="2546"/>
      <c r="J59" s="2555"/>
      <c r="K59" s="2556"/>
      <c r="L59" s="2555"/>
    </row>
    <row r="60" spans="1:12" ht="21" customHeight="1">
      <c r="A60" s="1389" t="s">
        <v>2074</v>
      </c>
      <c r="B60" s="1357">
        <v>7</v>
      </c>
      <c r="C60" s="1390">
        <v>332</v>
      </c>
      <c r="D60" s="1357">
        <v>419</v>
      </c>
      <c r="E60" s="1357">
        <v>457</v>
      </c>
      <c r="F60" s="1390">
        <v>591</v>
      </c>
      <c r="G60" s="1391">
        <v>617</v>
      </c>
      <c r="H60" s="1357">
        <v>1208</v>
      </c>
      <c r="I60" s="1359">
        <v>2</v>
      </c>
      <c r="J60" s="1392">
        <v>53</v>
      </c>
      <c r="K60" s="1357">
        <v>55</v>
      </c>
      <c r="L60" s="1393">
        <v>16</v>
      </c>
    </row>
    <row r="61" spans="1:12" ht="21" customHeight="1">
      <c r="A61" s="1389" t="s">
        <v>2075</v>
      </c>
      <c r="B61" s="1357">
        <v>8</v>
      </c>
      <c r="C61" s="1359">
        <v>444</v>
      </c>
      <c r="D61" s="1357">
        <v>433</v>
      </c>
      <c r="E61" s="1357">
        <v>413</v>
      </c>
      <c r="F61" s="1359">
        <v>640</v>
      </c>
      <c r="G61" s="1391">
        <v>650</v>
      </c>
      <c r="H61" s="1357">
        <v>1290</v>
      </c>
      <c r="I61" s="1359">
        <v>2</v>
      </c>
      <c r="J61" s="1391">
        <v>65</v>
      </c>
      <c r="K61" s="1357">
        <v>67</v>
      </c>
      <c r="L61" s="1393">
        <v>19</v>
      </c>
    </row>
    <row r="62" spans="1:12" ht="21" customHeight="1">
      <c r="A62" s="1389" t="s">
        <v>2076</v>
      </c>
      <c r="B62" s="1357">
        <v>8</v>
      </c>
      <c r="C62" s="1359">
        <v>381</v>
      </c>
      <c r="D62" s="1357">
        <v>502</v>
      </c>
      <c r="E62" s="1357">
        <v>416</v>
      </c>
      <c r="F62" s="1359">
        <v>623</v>
      </c>
      <c r="G62" s="1391">
        <v>676</v>
      </c>
      <c r="H62" s="1357">
        <v>1299</v>
      </c>
      <c r="I62" s="1359">
        <v>4</v>
      </c>
      <c r="J62" s="1391">
        <v>67</v>
      </c>
      <c r="K62" s="1357">
        <v>71</v>
      </c>
      <c r="L62" s="1393">
        <v>19</v>
      </c>
    </row>
    <row r="63" spans="1:12" ht="21" customHeight="1">
      <c r="A63" s="1389" t="s">
        <v>2077</v>
      </c>
      <c r="B63" s="1357">
        <v>8</v>
      </c>
      <c r="C63" s="1359">
        <v>387</v>
      </c>
      <c r="D63" s="1357">
        <v>440</v>
      </c>
      <c r="E63" s="1357">
        <v>484</v>
      </c>
      <c r="F63" s="1359">
        <v>633</v>
      </c>
      <c r="G63" s="1391">
        <v>678</v>
      </c>
      <c r="H63" s="1357">
        <v>1311</v>
      </c>
      <c r="I63" s="1359">
        <v>4</v>
      </c>
      <c r="J63" s="1391">
        <v>66</v>
      </c>
      <c r="K63" s="1357">
        <v>70</v>
      </c>
      <c r="L63" s="1393">
        <v>13</v>
      </c>
    </row>
    <row r="64" spans="1:12" ht="21" customHeight="1">
      <c r="A64" s="1389" t="s">
        <v>658</v>
      </c>
      <c r="B64" s="1357">
        <v>8</v>
      </c>
      <c r="C64" s="1359">
        <v>419</v>
      </c>
      <c r="D64" s="1357">
        <v>450</v>
      </c>
      <c r="E64" s="1357">
        <v>430</v>
      </c>
      <c r="F64" s="1359">
        <v>677</v>
      </c>
      <c r="G64" s="1391">
        <v>622</v>
      </c>
      <c r="H64" s="1357">
        <v>1299</v>
      </c>
      <c r="I64" s="1359">
        <v>4</v>
      </c>
      <c r="J64" s="1391">
        <v>69</v>
      </c>
      <c r="K64" s="1357">
        <v>73</v>
      </c>
      <c r="L64" s="1393">
        <v>16</v>
      </c>
    </row>
    <row r="65" spans="1:14" ht="21" customHeight="1">
      <c r="A65" s="1389" t="s">
        <v>1091</v>
      </c>
      <c r="B65" s="1357">
        <v>8</v>
      </c>
      <c r="C65" s="1359">
        <v>367</v>
      </c>
      <c r="D65" s="1357">
        <v>456</v>
      </c>
      <c r="E65" s="1357">
        <v>452</v>
      </c>
      <c r="F65" s="1359">
        <v>693</v>
      </c>
      <c r="G65" s="1391">
        <v>582</v>
      </c>
      <c r="H65" s="1357">
        <v>1275</v>
      </c>
      <c r="I65" s="1359">
        <v>4</v>
      </c>
      <c r="J65" s="1391">
        <v>69</v>
      </c>
      <c r="K65" s="1357">
        <v>73</v>
      </c>
      <c r="L65" s="1393">
        <v>16</v>
      </c>
    </row>
    <row r="66" spans="1:14" ht="21" customHeight="1">
      <c r="A66" s="1389" t="s">
        <v>2078</v>
      </c>
      <c r="B66" s="1357">
        <v>8</v>
      </c>
      <c r="C66" s="1359">
        <v>376</v>
      </c>
      <c r="D66" s="1357">
        <v>401</v>
      </c>
      <c r="E66" s="1357">
        <v>439</v>
      </c>
      <c r="F66" s="1359">
        <v>660</v>
      </c>
      <c r="G66" s="1391">
        <v>556</v>
      </c>
      <c r="H66" s="1357">
        <v>1216</v>
      </c>
      <c r="I66" s="1359">
        <v>4</v>
      </c>
      <c r="J66" s="1391">
        <v>70</v>
      </c>
      <c r="K66" s="1357">
        <v>74</v>
      </c>
      <c r="L66" s="1393">
        <v>14</v>
      </c>
    </row>
    <row r="67" spans="1:14" ht="21" customHeight="1">
      <c r="A67" s="1389" t="s">
        <v>661</v>
      </c>
      <c r="B67" s="1357">
        <v>8</v>
      </c>
      <c r="C67" s="1359">
        <v>357</v>
      </c>
      <c r="D67" s="1357">
        <v>414</v>
      </c>
      <c r="E67" s="1357">
        <v>391</v>
      </c>
      <c r="F67" s="1359">
        <v>615</v>
      </c>
      <c r="G67" s="1391">
        <v>547</v>
      </c>
      <c r="H67" s="1357">
        <v>1162</v>
      </c>
      <c r="I67" s="1359">
        <v>3</v>
      </c>
      <c r="J67" s="1391">
        <v>71</v>
      </c>
      <c r="K67" s="1357">
        <v>74</v>
      </c>
      <c r="L67" s="1393">
        <v>11</v>
      </c>
    </row>
    <row r="68" spans="1:14" ht="21" customHeight="1">
      <c r="A68" s="1389" t="s">
        <v>626</v>
      </c>
      <c r="B68" s="1357">
        <v>9</v>
      </c>
      <c r="C68" s="1359">
        <v>489</v>
      </c>
      <c r="D68" s="1357">
        <v>491</v>
      </c>
      <c r="E68" s="1357">
        <v>525</v>
      </c>
      <c r="F68" s="1359">
        <v>800</v>
      </c>
      <c r="G68" s="1391">
        <v>705</v>
      </c>
      <c r="H68" s="1357">
        <v>1505</v>
      </c>
      <c r="I68" s="1359">
        <v>5</v>
      </c>
      <c r="J68" s="1391">
        <v>90</v>
      </c>
      <c r="K68" s="1357">
        <v>96</v>
      </c>
      <c r="L68" s="1393">
        <v>18</v>
      </c>
    </row>
    <row r="69" spans="1:14" ht="21" customHeight="1">
      <c r="A69" s="1389" t="s">
        <v>627</v>
      </c>
      <c r="B69" s="1357">
        <v>9</v>
      </c>
      <c r="C69" s="1359">
        <v>481</v>
      </c>
      <c r="D69" s="1357">
        <v>546</v>
      </c>
      <c r="E69" s="1357">
        <v>488</v>
      </c>
      <c r="F69" s="1359">
        <v>819</v>
      </c>
      <c r="G69" s="1391">
        <v>696</v>
      </c>
      <c r="H69" s="1357">
        <v>1515</v>
      </c>
      <c r="I69" s="1359">
        <v>6</v>
      </c>
      <c r="J69" s="1391">
        <v>92</v>
      </c>
      <c r="K69" s="1357">
        <v>98</v>
      </c>
      <c r="L69" s="1393">
        <v>27</v>
      </c>
    </row>
    <row r="70" spans="1:14" ht="21" customHeight="1">
      <c r="A70" s="1394" t="s">
        <v>628</v>
      </c>
      <c r="B70" s="1364">
        <v>9</v>
      </c>
      <c r="C70" s="1366">
        <v>500</v>
      </c>
      <c r="D70" s="1364">
        <v>545</v>
      </c>
      <c r="E70" s="1364">
        <v>535</v>
      </c>
      <c r="F70" s="1366">
        <v>855</v>
      </c>
      <c r="G70" s="1395">
        <v>725</v>
      </c>
      <c r="H70" s="1364">
        <v>1580</v>
      </c>
      <c r="I70" s="1366">
        <v>8</v>
      </c>
      <c r="J70" s="1395">
        <v>103</v>
      </c>
      <c r="K70" s="1364">
        <v>111</v>
      </c>
      <c r="L70" s="1396">
        <v>18</v>
      </c>
    </row>
    <row r="71" spans="1:14" ht="21" customHeight="1">
      <c r="A71" s="1394" t="s">
        <v>629</v>
      </c>
      <c r="B71" s="1364">
        <v>9</v>
      </c>
      <c r="C71" s="1366">
        <v>567</v>
      </c>
      <c r="D71" s="1364">
        <v>538</v>
      </c>
      <c r="E71" s="1364">
        <v>528</v>
      </c>
      <c r="F71" s="1366">
        <v>854</v>
      </c>
      <c r="G71" s="1395">
        <v>779</v>
      </c>
      <c r="H71" s="1364">
        <v>1633</v>
      </c>
      <c r="I71" s="1366">
        <v>6</v>
      </c>
      <c r="J71" s="1395">
        <v>124</v>
      </c>
      <c r="K71" s="1364">
        <v>130</v>
      </c>
      <c r="L71" s="1396">
        <v>16</v>
      </c>
    </row>
    <row r="72" spans="1:14" ht="21" customHeight="1">
      <c r="A72" s="1394" t="s">
        <v>630</v>
      </c>
      <c r="B72" s="1364">
        <v>9</v>
      </c>
      <c r="C72" s="1366">
        <v>529</v>
      </c>
      <c r="D72" s="1364">
        <v>588</v>
      </c>
      <c r="E72" s="1364">
        <v>522</v>
      </c>
      <c r="F72" s="1366">
        <v>852</v>
      </c>
      <c r="G72" s="1395">
        <v>787</v>
      </c>
      <c r="H72" s="1364">
        <v>1639</v>
      </c>
      <c r="I72" s="1366">
        <v>7</v>
      </c>
      <c r="J72" s="1395">
        <v>124</v>
      </c>
      <c r="K72" s="1364">
        <v>131</v>
      </c>
      <c r="L72" s="1396">
        <v>15</v>
      </c>
    </row>
    <row r="73" spans="1:14" ht="21" customHeight="1">
      <c r="A73" s="1394" t="s">
        <v>631</v>
      </c>
      <c r="B73" s="1364">
        <v>10</v>
      </c>
      <c r="C73" s="1366">
        <v>602</v>
      </c>
      <c r="D73" s="1364">
        <v>588</v>
      </c>
      <c r="E73" s="1364">
        <v>580</v>
      </c>
      <c r="F73" s="1366">
        <v>918</v>
      </c>
      <c r="G73" s="1395">
        <v>852</v>
      </c>
      <c r="H73" s="1364">
        <v>1770</v>
      </c>
      <c r="I73" s="1366">
        <v>10</v>
      </c>
      <c r="J73" s="1395">
        <v>117</v>
      </c>
      <c r="K73" s="1364">
        <v>127</v>
      </c>
      <c r="L73" s="1396">
        <v>14</v>
      </c>
    </row>
    <row r="74" spans="1:14" ht="21" customHeight="1">
      <c r="A74" s="1394" t="s">
        <v>334</v>
      </c>
      <c r="B74" s="1364">
        <v>9</v>
      </c>
      <c r="C74" s="1366">
        <v>588</v>
      </c>
      <c r="D74" s="1364">
        <v>667</v>
      </c>
      <c r="E74" s="1364">
        <v>586</v>
      </c>
      <c r="F74" s="1366">
        <v>989</v>
      </c>
      <c r="G74" s="1395">
        <v>852</v>
      </c>
      <c r="H74" s="1364">
        <v>1841</v>
      </c>
      <c r="I74" s="1366">
        <v>9</v>
      </c>
      <c r="J74" s="1395">
        <v>125</v>
      </c>
      <c r="K74" s="1364">
        <v>134</v>
      </c>
      <c r="L74" s="1396">
        <v>17</v>
      </c>
    </row>
    <row r="75" spans="1:14" ht="21" customHeight="1">
      <c r="A75" s="1394" t="s">
        <v>335</v>
      </c>
      <c r="B75" s="1364">
        <v>9</v>
      </c>
      <c r="C75" s="1366">
        <v>636</v>
      </c>
      <c r="D75" s="1364">
        <v>649</v>
      </c>
      <c r="E75" s="1364">
        <v>667</v>
      </c>
      <c r="F75" s="1366">
        <v>1029</v>
      </c>
      <c r="G75" s="1395">
        <v>923</v>
      </c>
      <c r="H75" s="1364">
        <v>1952</v>
      </c>
      <c r="I75" s="1366">
        <v>11</v>
      </c>
      <c r="J75" s="1395">
        <v>120</v>
      </c>
      <c r="K75" s="1364">
        <v>131</v>
      </c>
      <c r="L75" s="1396">
        <v>19</v>
      </c>
    </row>
    <row r="76" spans="1:14" ht="21" customHeight="1">
      <c r="A76" s="1394" t="s">
        <v>336</v>
      </c>
      <c r="B76" s="1364">
        <v>10</v>
      </c>
      <c r="C76" s="1366">
        <v>645</v>
      </c>
      <c r="D76" s="1364">
        <v>687</v>
      </c>
      <c r="E76" s="1364">
        <v>655</v>
      </c>
      <c r="F76" s="1366">
        <v>1055</v>
      </c>
      <c r="G76" s="1395">
        <v>932</v>
      </c>
      <c r="H76" s="1364">
        <v>1987</v>
      </c>
      <c r="I76" s="1366">
        <v>12</v>
      </c>
      <c r="J76" s="1395">
        <v>129</v>
      </c>
      <c r="K76" s="1364">
        <v>139</v>
      </c>
      <c r="L76" s="1396">
        <v>19</v>
      </c>
    </row>
    <row r="77" spans="1:14" ht="21" customHeight="1">
      <c r="A77" s="1394" t="s">
        <v>337</v>
      </c>
      <c r="B77" s="1364">
        <v>10</v>
      </c>
      <c r="C77" s="1366">
        <v>687</v>
      </c>
      <c r="D77" s="1364">
        <v>681</v>
      </c>
      <c r="E77" s="1364">
        <v>663</v>
      </c>
      <c r="F77" s="1366">
        <v>1063</v>
      </c>
      <c r="G77" s="1395">
        <v>968</v>
      </c>
      <c r="H77" s="1364">
        <v>2031</v>
      </c>
      <c r="I77" s="1366">
        <v>14</v>
      </c>
      <c r="J77" s="1395">
        <v>128</v>
      </c>
      <c r="K77" s="1364">
        <v>142</v>
      </c>
      <c r="L77" s="1396">
        <v>24</v>
      </c>
    </row>
    <row r="78" spans="1:14" ht="21" customHeight="1">
      <c r="A78" s="1394" t="s">
        <v>338</v>
      </c>
      <c r="B78" s="1364">
        <v>10</v>
      </c>
      <c r="C78" s="1366">
        <v>710</v>
      </c>
      <c r="D78" s="1364">
        <v>711</v>
      </c>
      <c r="E78" s="1364">
        <v>669</v>
      </c>
      <c r="F78" s="1366">
        <v>1081</v>
      </c>
      <c r="G78" s="1395">
        <v>1009</v>
      </c>
      <c r="H78" s="1364">
        <v>2090</v>
      </c>
      <c r="I78" s="1366">
        <v>15</v>
      </c>
      <c r="J78" s="1395">
        <v>134</v>
      </c>
      <c r="K78" s="1364">
        <v>149</v>
      </c>
      <c r="L78" s="1396">
        <v>25</v>
      </c>
    </row>
    <row r="79" spans="1:14" ht="21" customHeight="1">
      <c r="A79" s="1394" t="s">
        <v>339</v>
      </c>
      <c r="B79" s="1364">
        <v>10</v>
      </c>
      <c r="C79" s="1366">
        <v>737</v>
      </c>
      <c r="D79" s="1364">
        <v>727</v>
      </c>
      <c r="E79" s="1364">
        <v>710</v>
      </c>
      <c r="F79" s="1366">
        <v>1120</v>
      </c>
      <c r="G79" s="1395">
        <v>1054</v>
      </c>
      <c r="H79" s="1364">
        <v>2174</v>
      </c>
      <c r="I79" s="1366">
        <v>14</v>
      </c>
      <c r="J79" s="1395">
        <v>139</v>
      </c>
      <c r="K79" s="1364">
        <v>153</v>
      </c>
      <c r="L79" s="1396">
        <v>24</v>
      </c>
      <c r="N79" s="147">
        <v>20</v>
      </c>
    </row>
    <row r="80" spans="1:14" ht="21" customHeight="1">
      <c r="A80" s="1394" t="s">
        <v>340</v>
      </c>
      <c r="B80" s="1364">
        <v>10</v>
      </c>
      <c r="C80" s="1366">
        <v>743</v>
      </c>
      <c r="D80" s="1364">
        <v>766</v>
      </c>
      <c r="E80" s="1364">
        <v>742</v>
      </c>
      <c r="F80" s="1366">
        <v>1153</v>
      </c>
      <c r="G80" s="1395">
        <v>1098</v>
      </c>
      <c r="H80" s="1364">
        <v>2251</v>
      </c>
      <c r="I80" s="1366">
        <v>16</v>
      </c>
      <c r="J80" s="1395">
        <v>132</v>
      </c>
      <c r="K80" s="1364">
        <v>148</v>
      </c>
      <c r="L80" s="1396">
        <v>27</v>
      </c>
      <c r="N80" s="147"/>
    </row>
    <row r="81" spans="1:14" s="155" customFormat="1" ht="21" customHeight="1">
      <c r="A81" s="1394" t="s">
        <v>341</v>
      </c>
      <c r="B81" s="1364">
        <v>8</v>
      </c>
      <c r="C81" s="1366">
        <v>601</v>
      </c>
      <c r="D81" s="1364">
        <v>603</v>
      </c>
      <c r="E81" s="1364">
        <v>601</v>
      </c>
      <c r="F81" s="1366">
        <v>940</v>
      </c>
      <c r="G81" s="1395">
        <v>865</v>
      </c>
      <c r="H81" s="1364">
        <v>1805</v>
      </c>
      <c r="I81" s="1366">
        <v>15</v>
      </c>
      <c r="J81" s="1395">
        <v>105</v>
      </c>
      <c r="K81" s="1364">
        <v>120</v>
      </c>
      <c r="L81" s="1396">
        <v>16</v>
      </c>
      <c r="N81" s="147"/>
    </row>
    <row r="82" spans="1:14" s="155" customFormat="1" ht="21" customHeight="1">
      <c r="A82" s="1394" t="s">
        <v>342</v>
      </c>
      <c r="B82" s="1364">
        <v>8</v>
      </c>
      <c r="C82" s="1366">
        <v>626</v>
      </c>
      <c r="D82" s="1364">
        <v>593</v>
      </c>
      <c r="E82" s="1364">
        <v>601</v>
      </c>
      <c r="F82" s="1366">
        <v>903</v>
      </c>
      <c r="G82" s="1395">
        <v>917</v>
      </c>
      <c r="H82" s="1364">
        <v>1820</v>
      </c>
      <c r="I82" s="1366">
        <v>16</v>
      </c>
      <c r="J82" s="1395">
        <v>108</v>
      </c>
      <c r="K82" s="1364">
        <v>124</v>
      </c>
      <c r="L82" s="1396">
        <v>22</v>
      </c>
      <c r="N82" s="147"/>
    </row>
    <row r="83" spans="1:14" s="149" customFormat="1" ht="21" customHeight="1">
      <c r="A83" s="1394" t="s">
        <v>343</v>
      </c>
      <c r="B83" s="1364">
        <v>8</v>
      </c>
      <c r="C83" s="1366">
        <v>608</v>
      </c>
      <c r="D83" s="1364">
        <v>618</v>
      </c>
      <c r="E83" s="1364">
        <v>596</v>
      </c>
      <c r="F83" s="1366">
        <v>912</v>
      </c>
      <c r="G83" s="1395">
        <v>910</v>
      </c>
      <c r="H83" s="1364">
        <v>1822</v>
      </c>
      <c r="I83" s="1366">
        <v>15</v>
      </c>
      <c r="J83" s="1395">
        <v>117</v>
      </c>
      <c r="K83" s="1364">
        <v>132</v>
      </c>
      <c r="L83" s="1396">
        <v>23</v>
      </c>
      <c r="N83" s="147"/>
    </row>
    <row r="84" spans="1:14" s="155" customFormat="1" ht="21" customHeight="1">
      <c r="A84" s="1394" t="s">
        <v>344</v>
      </c>
      <c r="B84" s="1364">
        <v>8</v>
      </c>
      <c r="C84" s="1366">
        <v>588</v>
      </c>
      <c r="D84" s="1364">
        <v>599</v>
      </c>
      <c r="E84" s="1364">
        <v>622</v>
      </c>
      <c r="F84" s="1366">
        <v>895</v>
      </c>
      <c r="G84" s="1395">
        <v>914</v>
      </c>
      <c r="H84" s="1364">
        <v>1809</v>
      </c>
      <c r="I84" s="1366">
        <v>18</v>
      </c>
      <c r="J84" s="1395">
        <v>129</v>
      </c>
      <c r="K84" s="1364">
        <v>147</v>
      </c>
      <c r="L84" s="1396">
        <v>20</v>
      </c>
      <c r="M84" s="149"/>
      <c r="N84" s="147"/>
    </row>
    <row r="85" spans="1:14" s="155" customFormat="1" ht="21" customHeight="1">
      <c r="A85" s="1394" t="s">
        <v>101</v>
      </c>
      <c r="B85" s="1364">
        <v>8</v>
      </c>
      <c r="C85" s="1366">
        <v>581</v>
      </c>
      <c r="D85" s="1364">
        <v>606</v>
      </c>
      <c r="E85" s="1364">
        <v>592</v>
      </c>
      <c r="F85" s="1366">
        <v>884</v>
      </c>
      <c r="G85" s="1395">
        <v>895</v>
      </c>
      <c r="H85" s="1364">
        <v>1779</v>
      </c>
      <c r="I85" s="1366">
        <v>18</v>
      </c>
      <c r="J85" s="1395">
        <v>136</v>
      </c>
      <c r="K85" s="1364">
        <v>154</v>
      </c>
      <c r="L85" s="1396">
        <v>35</v>
      </c>
      <c r="M85" s="149"/>
      <c r="N85" s="147"/>
    </row>
    <row r="86" spans="1:14" s="155" customFormat="1" ht="21" customHeight="1">
      <c r="A86" s="1394" t="s">
        <v>346</v>
      </c>
      <c r="B86" s="1364">
        <v>8</v>
      </c>
      <c r="C86" s="1366">
        <v>585</v>
      </c>
      <c r="D86" s="1364">
        <v>585</v>
      </c>
      <c r="E86" s="1364">
        <v>602</v>
      </c>
      <c r="F86" s="1366">
        <v>911</v>
      </c>
      <c r="G86" s="1395">
        <v>861</v>
      </c>
      <c r="H86" s="1364">
        <v>1772</v>
      </c>
      <c r="I86" s="1366">
        <v>17</v>
      </c>
      <c r="J86" s="1395">
        <v>133</v>
      </c>
      <c r="K86" s="1364">
        <v>150</v>
      </c>
      <c r="L86" s="1396">
        <v>28</v>
      </c>
      <c r="M86" s="149"/>
      <c r="N86" s="147"/>
    </row>
    <row r="87" spans="1:14" s="155" customFormat="1" ht="21" customHeight="1">
      <c r="A87" s="1394" t="s">
        <v>347</v>
      </c>
      <c r="B87" s="1364">
        <v>8</v>
      </c>
      <c r="C87" s="1366">
        <v>553</v>
      </c>
      <c r="D87" s="1364">
        <v>575</v>
      </c>
      <c r="E87" s="1364">
        <v>593</v>
      </c>
      <c r="F87" s="1366">
        <v>917</v>
      </c>
      <c r="G87" s="1395">
        <v>804</v>
      </c>
      <c r="H87" s="1364">
        <v>1721</v>
      </c>
      <c r="I87" s="1366">
        <v>14</v>
      </c>
      <c r="J87" s="1395">
        <v>115</v>
      </c>
      <c r="K87" s="1364">
        <v>129</v>
      </c>
      <c r="L87" s="1396">
        <v>22</v>
      </c>
      <c r="M87" s="149"/>
      <c r="N87" s="147"/>
    </row>
    <row r="88" spans="1:14" s="155" customFormat="1" ht="21" customHeight="1" thickBot="1">
      <c r="A88" s="1397" t="s">
        <v>2399</v>
      </c>
      <c r="B88" s="1371">
        <v>8</v>
      </c>
      <c r="C88" s="1373">
        <v>516</v>
      </c>
      <c r="D88" s="1371">
        <v>558</v>
      </c>
      <c r="E88" s="1371">
        <v>567</v>
      </c>
      <c r="F88" s="1373">
        <v>887</v>
      </c>
      <c r="G88" s="1398">
        <v>754</v>
      </c>
      <c r="H88" s="1371">
        <v>1641</v>
      </c>
      <c r="I88" s="1373">
        <v>17</v>
      </c>
      <c r="J88" s="1398">
        <v>109</v>
      </c>
      <c r="K88" s="1371">
        <v>126</v>
      </c>
      <c r="L88" s="1399">
        <v>19</v>
      </c>
      <c r="M88" s="149"/>
      <c r="N88" s="147"/>
    </row>
    <row r="89" spans="1:14" ht="20.25" customHeight="1">
      <c r="A89" s="1400"/>
      <c r="L89" s="1149" t="s">
        <v>2079</v>
      </c>
      <c r="N89" s="147"/>
    </row>
    <row r="90" spans="1:14" ht="10.5" customHeight="1">
      <c r="N90" s="147"/>
    </row>
    <row r="91" spans="1:14" ht="18" customHeight="1">
      <c r="A91" s="1376"/>
      <c r="B91" s="1376"/>
      <c r="C91" s="1376"/>
      <c r="D91" s="1376"/>
      <c r="E91" s="1376"/>
      <c r="F91" s="1376"/>
      <c r="G91" s="1376"/>
      <c r="H91" s="1376"/>
      <c r="I91" s="1376"/>
      <c r="J91" s="1376"/>
      <c r="K91" s="1376"/>
      <c r="L91" s="1376"/>
    </row>
    <row r="92" spans="1:14" ht="15" customHeight="1">
      <c r="A92" s="483"/>
      <c r="B92" s="483"/>
      <c r="C92" s="483"/>
      <c r="D92" s="483"/>
      <c r="E92" s="483"/>
      <c r="F92" s="483"/>
      <c r="G92" s="483"/>
      <c r="H92" s="483"/>
      <c r="I92" s="483"/>
      <c r="J92" s="483"/>
      <c r="K92" s="483"/>
      <c r="L92" s="483"/>
    </row>
    <row r="93" spans="1:14" ht="15" customHeight="1">
      <c r="A93" s="1376"/>
      <c r="B93" s="1376"/>
      <c r="C93" s="1376"/>
      <c r="D93" s="1376"/>
      <c r="E93" s="1376"/>
      <c r="F93" s="1376"/>
      <c r="G93" s="1376"/>
      <c r="H93" s="1376"/>
      <c r="I93" s="1376"/>
      <c r="J93" s="1376"/>
      <c r="K93" s="1376"/>
      <c r="L93" s="1376"/>
    </row>
    <row r="94" spans="1:14" ht="19.5" customHeight="1">
      <c r="A94" s="497"/>
      <c r="B94" s="497"/>
      <c r="C94" s="497"/>
      <c r="D94" s="497"/>
      <c r="E94" s="497"/>
      <c r="F94" s="497"/>
      <c r="G94" s="497"/>
      <c r="H94" s="497"/>
      <c r="I94" s="497"/>
      <c r="J94" s="497"/>
      <c r="K94" s="497"/>
      <c r="L94" s="497"/>
    </row>
    <row r="95" spans="1:14" ht="21" customHeight="1">
      <c r="A95" s="497"/>
      <c r="B95" s="497"/>
      <c r="C95" s="497"/>
      <c r="D95" s="497"/>
      <c r="E95" s="497"/>
      <c r="F95" s="497"/>
      <c r="G95" s="497"/>
      <c r="H95" s="497"/>
      <c r="I95" s="497"/>
      <c r="J95" s="497"/>
      <c r="K95" s="497"/>
      <c r="L95" s="497"/>
    </row>
    <row r="96" spans="1:14" ht="21" customHeight="1">
      <c r="L96" s="515"/>
    </row>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sheetData>
  <mergeCells count="18">
    <mergeCell ref="I56:L56"/>
    <mergeCell ref="C57:H57"/>
    <mergeCell ref="L57:L59"/>
    <mergeCell ref="C58:C59"/>
    <mergeCell ref="D58:D59"/>
    <mergeCell ref="E58:E59"/>
    <mergeCell ref="I58:I59"/>
    <mergeCell ref="J58:J59"/>
    <mergeCell ref="K58:K59"/>
    <mergeCell ref="C4:H4"/>
    <mergeCell ref="I4:K4"/>
    <mergeCell ref="L4:L6"/>
    <mergeCell ref="C5:C6"/>
    <mergeCell ref="D5:D6"/>
    <mergeCell ref="E5:E6"/>
    <mergeCell ref="I5:I6"/>
    <mergeCell ref="J5:J6"/>
    <mergeCell ref="K5:K6"/>
  </mergeCells>
  <phoneticPr fontId="8"/>
  <printOptions horizontalCentered="1"/>
  <pageMargins left="0.6692913385826772" right="0" top="1.1811023622047245" bottom="1.1811023622047245" header="0.51181102362204722" footer="0.51181102362204722"/>
  <pageSetup paperSize="9" scale="70" fitToHeight="0" orientation="portrait"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71429-51F2-48B6-9A1F-11D3C4BD3B63}">
  <sheetPr>
    <pageSetUpPr fitToPage="1"/>
  </sheetPr>
  <dimension ref="A1:W61"/>
  <sheetViews>
    <sheetView view="pageBreakPreview" zoomScale="85" zoomScaleNormal="85" zoomScaleSheetLayoutView="85" workbookViewId="0">
      <pane xSplit="1" ySplit="4" topLeftCell="B5" activePane="bottomRight" state="frozen"/>
      <selection pane="topRight" activeCell="B1" sqref="B1"/>
      <selection pane="bottomLeft" activeCell="A5" sqref="A5"/>
      <selection pane="bottomRight" sqref="A1:J1"/>
    </sheetView>
  </sheetViews>
  <sheetFormatPr defaultRowHeight="13.5"/>
  <cols>
    <col min="1" max="1" width="12.5" customWidth="1"/>
    <col min="2" max="10" width="9.25" customWidth="1"/>
  </cols>
  <sheetData>
    <row r="1" spans="1:20" ht="20.25" customHeight="1">
      <c r="A1" s="2562" t="s">
        <v>2626</v>
      </c>
      <c r="B1" s="2562"/>
      <c r="C1" s="2562"/>
      <c r="D1" s="2562"/>
      <c r="E1" s="2562"/>
      <c r="F1" s="2562"/>
      <c r="G1" s="2562"/>
      <c r="H1" s="2562"/>
      <c r="I1" s="2562"/>
      <c r="J1" s="2562"/>
    </row>
    <row r="2" spans="1:20" ht="18" customHeight="1" thickBot="1">
      <c r="J2" s="1865" t="s">
        <v>2085</v>
      </c>
    </row>
    <row r="3" spans="1:20" ht="18" customHeight="1">
      <c r="A3" s="2557" t="s">
        <v>619</v>
      </c>
      <c r="B3" s="2509" t="s">
        <v>2086</v>
      </c>
      <c r="C3" s="2560" t="s">
        <v>2087</v>
      </c>
      <c r="D3" s="1401" t="s">
        <v>2627</v>
      </c>
      <c r="E3" s="1401"/>
      <c r="F3" s="1402"/>
      <c r="G3" s="1401" t="s">
        <v>2088</v>
      </c>
      <c r="H3" s="1401"/>
      <c r="I3" s="1402"/>
      <c r="J3" s="2434" t="s">
        <v>2089</v>
      </c>
    </row>
    <row r="4" spans="1:20" ht="18" customHeight="1" thickBot="1">
      <c r="A4" s="2558"/>
      <c r="B4" s="2559"/>
      <c r="C4" s="2561"/>
      <c r="D4" s="1403" t="s">
        <v>2090</v>
      </c>
      <c r="E4" s="1404" t="s">
        <v>2091</v>
      </c>
      <c r="F4" s="1405" t="s">
        <v>1796</v>
      </c>
      <c r="G4" s="1403" t="s">
        <v>2090</v>
      </c>
      <c r="H4" s="1404" t="s">
        <v>2091</v>
      </c>
      <c r="I4" s="1405" t="s">
        <v>1796</v>
      </c>
      <c r="J4" s="2435"/>
    </row>
    <row r="5" spans="1:20" ht="18" customHeight="1">
      <c r="A5" s="1406" t="s">
        <v>2092</v>
      </c>
      <c r="B5" s="1407">
        <v>54</v>
      </c>
      <c r="C5" s="1408">
        <v>679</v>
      </c>
      <c r="D5" s="142">
        <v>10297</v>
      </c>
      <c r="E5" s="142">
        <v>10032</v>
      </c>
      <c r="F5" s="1409">
        <v>20329</v>
      </c>
      <c r="G5" s="142">
        <v>489</v>
      </c>
      <c r="H5" s="142">
        <v>600</v>
      </c>
      <c r="I5" s="1409">
        <v>1089</v>
      </c>
      <c r="J5" s="142">
        <v>132</v>
      </c>
      <c r="K5" s="192"/>
      <c r="L5" s="192"/>
      <c r="M5" s="192"/>
      <c r="N5" s="192"/>
      <c r="O5" s="192"/>
      <c r="P5" s="192"/>
      <c r="Q5" s="192"/>
      <c r="R5" s="192"/>
      <c r="S5" s="192"/>
      <c r="T5" s="192"/>
    </row>
    <row r="6" spans="1:20" ht="18" customHeight="1">
      <c r="A6" s="1406" t="s">
        <v>1789</v>
      </c>
      <c r="B6" s="1407">
        <v>54</v>
      </c>
      <c r="C6" s="1408">
        <v>669</v>
      </c>
      <c r="D6" s="142">
        <v>10100</v>
      </c>
      <c r="E6" s="142">
        <v>9807</v>
      </c>
      <c r="F6" s="1409">
        <v>19907</v>
      </c>
      <c r="G6" s="142">
        <v>466</v>
      </c>
      <c r="H6" s="142">
        <v>611</v>
      </c>
      <c r="I6" s="1409">
        <v>1077</v>
      </c>
      <c r="J6" s="142">
        <v>109</v>
      </c>
      <c r="K6" s="192"/>
      <c r="L6" s="192"/>
      <c r="M6" s="192"/>
      <c r="N6" s="192"/>
      <c r="O6" s="192"/>
      <c r="P6" s="192"/>
      <c r="Q6" s="192"/>
      <c r="R6" s="192"/>
      <c r="S6" s="192"/>
    </row>
    <row r="7" spans="1:20" ht="18" customHeight="1">
      <c r="A7" s="1406" t="s">
        <v>1120</v>
      </c>
      <c r="B7" s="1407">
        <v>54</v>
      </c>
      <c r="C7" s="1408">
        <v>664</v>
      </c>
      <c r="D7" s="142">
        <v>9912</v>
      </c>
      <c r="E7" s="142">
        <v>9576</v>
      </c>
      <c r="F7" s="1409">
        <v>19488</v>
      </c>
      <c r="G7" s="142">
        <v>466</v>
      </c>
      <c r="H7" s="142">
        <v>618</v>
      </c>
      <c r="I7" s="1409">
        <v>1084</v>
      </c>
      <c r="J7" s="142">
        <v>123</v>
      </c>
      <c r="K7" s="192"/>
      <c r="L7" s="192"/>
      <c r="M7" s="192"/>
      <c r="N7" s="192"/>
      <c r="O7" s="192"/>
      <c r="P7" s="192"/>
      <c r="Q7" s="192"/>
      <c r="R7" s="192"/>
      <c r="S7" s="192"/>
    </row>
    <row r="8" spans="1:20" ht="18" customHeight="1">
      <c r="A8" s="1406" t="s">
        <v>658</v>
      </c>
      <c r="B8" s="1407">
        <v>54</v>
      </c>
      <c r="C8" s="1408">
        <v>655</v>
      </c>
      <c r="D8" s="142">
        <v>9730</v>
      </c>
      <c r="E8" s="142">
        <v>9441</v>
      </c>
      <c r="F8" s="1409">
        <v>19171</v>
      </c>
      <c r="G8" s="142">
        <v>459</v>
      </c>
      <c r="H8" s="142">
        <v>618</v>
      </c>
      <c r="I8" s="1409">
        <v>1077</v>
      </c>
      <c r="J8" s="142">
        <v>124</v>
      </c>
      <c r="K8" s="192"/>
      <c r="L8" s="192"/>
      <c r="M8" s="192"/>
      <c r="N8" s="192"/>
      <c r="O8" s="192"/>
      <c r="P8" s="192"/>
      <c r="Q8" s="192"/>
      <c r="R8" s="192"/>
      <c r="S8" s="192"/>
    </row>
    <row r="9" spans="1:20" ht="18" customHeight="1">
      <c r="A9" s="1406" t="s">
        <v>1091</v>
      </c>
      <c r="B9" s="1407">
        <v>54</v>
      </c>
      <c r="C9" s="1408">
        <v>635</v>
      </c>
      <c r="D9" s="142">
        <v>9574</v>
      </c>
      <c r="E9" s="142">
        <v>9209</v>
      </c>
      <c r="F9" s="1409">
        <v>18783</v>
      </c>
      <c r="G9" s="142">
        <v>469</v>
      </c>
      <c r="H9" s="142">
        <v>632</v>
      </c>
      <c r="I9" s="1409">
        <v>1101</v>
      </c>
      <c r="J9" s="142">
        <v>123</v>
      </c>
      <c r="K9" s="192"/>
      <c r="L9" s="192"/>
      <c r="M9" s="192"/>
      <c r="N9" s="192"/>
      <c r="O9" s="192"/>
      <c r="P9" s="192"/>
      <c r="Q9" s="192"/>
      <c r="R9" s="192"/>
      <c r="S9" s="192"/>
    </row>
    <row r="10" spans="1:20" ht="18" customHeight="1">
      <c r="A10" s="1406" t="s">
        <v>666</v>
      </c>
      <c r="B10" s="1407">
        <v>54</v>
      </c>
      <c r="C10" s="1408">
        <v>627</v>
      </c>
      <c r="D10" s="142">
        <v>9397</v>
      </c>
      <c r="E10" s="142">
        <v>9063</v>
      </c>
      <c r="F10" s="1409">
        <v>18460</v>
      </c>
      <c r="G10" s="142">
        <v>467</v>
      </c>
      <c r="H10" s="142">
        <v>624</v>
      </c>
      <c r="I10" s="1409">
        <v>1091</v>
      </c>
      <c r="J10" s="142">
        <v>132</v>
      </c>
      <c r="K10" s="192"/>
      <c r="L10" s="192"/>
      <c r="M10" s="192"/>
      <c r="N10" s="192"/>
      <c r="O10" s="192"/>
      <c r="P10" s="192"/>
      <c r="Q10" s="192"/>
      <c r="R10" s="192"/>
      <c r="S10" s="192"/>
    </row>
    <row r="11" spans="1:20" ht="18" customHeight="1">
      <c r="A11" s="1406" t="s">
        <v>1764</v>
      </c>
      <c r="B11" s="1407">
        <v>54</v>
      </c>
      <c r="C11" s="1408">
        <v>632</v>
      </c>
      <c r="D11" s="142">
        <v>9367</v>
      </c>
      <c r="E11" s="142">
        <v>8942</v>
      </c>
      <c r="F11" s="1409">
        <v>18309</v>
      </c>
      <c r="G11" s="142">
        <v>473</v>
      </c>
      <c r="H11" s="142">
        <v>631</v>
      </c>
      <c r="I11" s="1409">
        <v>1104</v>
      </c>
      <c r="J11" s="142">
        <v>124</v>
      </c>
      <c r="K11" s="192"/>
      <c r="L11" s="192"/>
      <c r="M11" s="192"/>
      <c r="N11" s="192"/>
      <c r="O11" s="192"/>
      <c r="P11" s="192"/>
      <c r="Q11" s="192"/>
      <c r="R11" s="192"/>
      <c r="S11" s="192"/>
    </row>
    <row r="12" spans="1:20" ht="18" customHeight="1">
      <c r="A12" s="1406" t="s">
        <v>1765</v>
      </c>
      <c r="B12" s="1407">
        <v>54</v>
      </c>
      <c r="C12" s="1408">
        <v>634</v>
      </c>
      <c r="D12" s="142">
        <v>9346</v>
      </c>
      <c r="E12" s="142">
        <v>8826</v>
      </c>
      <c r="F12" s="1410">
        <v>18172</v>
      </c>
      <c r="G12" s="142">
        <v>444</v>
      </c>
      <c r="H12" s="142">
        <v>628</v>
      </c>
      <c r="I12" s="1409">
        <v>1072</v>
      </c>
      <c r="J12" s="142">
        <v>122</v>
      </c>
      <c r="K12" s="192"/>
      <c r="L12" s="192"/>
      <c r="M12" s="192"/>
      <c r="N12" s="192"/>
      <c r="O12" s="192"/>
      <c r="P12" s="192"/>
      <c r="Q12" s="192"/>
      <c r="R12" s="192"/>
      <c r="S12" s="192"/>
    </row>
    <row r="13" spans="1:20" ht="18" customHeight="1">
      <c r="A13" s="1406" t="s">
        <v>1766</v>
      </c>
      <c r="B13" s="1407">
        <v>54</v>
      </c>
      <c r="C13" s="1408">
        <v>638</v>
      </c>
      <c r="D13" s="142">
        <v>9398</v>
      </c>
      <c r="E13" s="142">
        <v>8717</v>
      </c>
      <c r="F13" s="1409">
        <v>18115</v>
      </c>
      <c r="G13" s="142">
        <v>444</v>
      </c>
      <c r="H13" s="142">
        <v>639</v>
      </c>
      <c r="I13" s="1409">
        <v>1083</v>
      </c>
      <c r="J13" s="142">
        <v>109</v>
      </c>
      <c r="K13" s="192"/>
      <c r="L13" s="192"/>
      <c r="M13" s="192"/>
      <c r="N13" s="192"/>
      <c r="O13" s="192"/>
      <c r="P13" s="192"/>
      <c r="Q13" s="192"/>
      <c r="R13" s="192"/>
      <c r="S13" s="192"/>
    </row>
    <row r="14" spans="1:20" ht="18" customHeight="1">
      <c r="A14" s="1406" t="s">
        <v>330</v>
      </c>
      <c r="B14" s="1407">
        <v>54</v>
      </c>
      <c r="C14" s="1408">
        <v>635</v>
      </c>
      <c r="D14" s="142">
        <v>9383</v>
      </c>
      <c r="E14" s="142">
        <v>8774</v>
      </c>
      <c r="F14" s="1409">
        <v>18157</v>
      </c>
      <c r="G14" s="142">
        <v>446</v>
      </c>
      <c r="H14" s="142">
        <v>640</v>
      </c>
      <c r="I14" s="1409">
        <v>1086</v>
      </c>
      <c r="J14" s="142">
        <v>113</v>
      </c>
      <c r="K14" s="192"/>
      <c r="L14" s="192"/>
      <c r="M14" s="192"/>
      <c r="N14" s="192"/>
      <c r="O14" s="192"/>
      <c r="P14" s="192"/>
      <c r="Q14" s="192"/>
      <c r="R14" s="192"/>
      <c r="S14" s="192"/>
    </row>
    <row r="15" spans="1:20" ht="18" customHeight="1">
      <c r="A15" s="1406" t="s">
        <v>331</v>
      </c>
      <c r="B15" s="1407">
        <v>53</v>
      </c>
      <c r="C15" s="1408">
        <v>631</v>
      </c>
      <c r="D15" s="142">
        <v>9433</v>
      </c>
      <c r="E15" s="142">
        <v>8728</v>
      </c>
      <c r="F15" s="1409">
        <v>18161</v>
      </c>
      <c r="G15" s="142">
        <v>443</v>
      </c>
      <c r="H15" s="142">
        <v>622</v>
      </c>
      <c r="I15" s="1409">
        <v>1065</v>
      </c>
      <c r="J15" s="142">
        <v>116</v>
      </c>
      <c r="K15" s="192"/>
      <c r="L15" s="192"/>
      <c r="M15" s="192"/>
      <c r="N15" s="192"/>
      <c r="O15" s="192"/>
      <c r="P15" s="192"/>
      <c r="Q15" s="192"/>
      <c r="R15" s="192"/>
      <c r="S15" s="192"/>
    </row>
    <row r="16" spans="1:20" ht="18" customHeight="1">
      <c r="A16" s="1406" t="s">
        <v>332</v>
      </c>
      <c r="B16" s="1407">
        <v>53</v>
      </c>
      <c r="C16" s="1408">
        <v>646</v>
      </c>
      <c r="D16" s="142">
        <v>9621</v>
      </c>
      <c r="E16" s="142">
        <v>8831</v>
      </c>
      <c r="F16" s="1409">
        <v>18452</v>
      </c>
      <c r="G16" s="142">
        <v>453</v>
      </c>
      <c r="H16" s="142">
        <v>635</v>
      </c>
      <c r="I16" s="1409">
        <v>1088</v>
      </c>
      <c r="J16" s="142">
        <v>98</v>
      </c>
      <c r="K16" s="192"/>
      <c r="L16" s="192"/>
      <c r="M16" s="192"/>
      <c r="N16" s="192"/>
      <c r="O16" s="192"/>
      <c r="P16" s="192"/>
      <c r="Q16" s="192"/>
      <c r="R16" s="192"/>
      <c r="S16" s="192"/>
    </row>
    <row r="17" spans="1:23" ht="18" customHeight="1">
      <c r="A17" s="1406" t="s">
        <v>333</v>
      </c>
      <c r="B17" s="1407">
        <v>53</v>
      </c>
      <c r="C17" s="1408">
        <v>658</v>
      </c>
      <c r="D17" s="142">
        <v>9735</v>
      </c>
      <c r="E17" s="142">
        <v>8954</v>
      </c>
      <c r="F17" s="1409">
        <v>18689</v>
      </c>
      <c r="G17" s="142">
        <v>484</v>
      </c>
      <c r="H17" s="142">
        <v>631</v>
      </c>
      <c r="I17" s="1409">
        <v>1115</v>
      </c>
      <c r="J17" s="142">
        <v>97</v>
      </c>
      <c r="K17" s="192"/>
      <c r="L17" s="192"/>
      <c r="M17" s="192"/>
      <c r="N17" s="192"/>
      <c r="O17" s="192"/>
      <c r="P17" s="192"/>
      <c r="Q17" s="192"/>
      <c r="R17" s="192"/>
      <c r="S17" s="192"/>
    </row>
    <row r="18" spans="1:23" ht="18" customHeight="1">
      <c r="A18" s="1406" t="s">
        <v>334</v>
      </c>
      <c r="B18" s="1407">
        <v>52</v>
      </c>
      <c r="C18" s="1408">
        <v>673</v>
      </c>
      <c r="D18" s="142">
        <v>9817</v>
      </c>
      <c r="E18" s="142">
        <v>9074</v>
      </c>
      <c r="F18" s="1409">
        <v>18891</v>
      </c>
      <c r="G18" s="142">
        <v>492</v>
      </c>
      <c r="H18" s="142">
        <v>645</v>
      </c>
      <c r="I18" s="1409">
        <v>1137</v>
      </c>
      <c r="J18" s="142">
        <v>96</v>
      </c>
      <c r="K18" s="192"/>
      <c r="L18" s="192"/>
      <c r="M18" s="192"/>
      <c r="N18" s="192"/>
      <c r="O18" s="192"/>
      <c r="P18" s="192"/>
      <c r="Q18" s="192"/>
      <c r="R18" s="192"/>
      <c r="S18" s="192"/>
    </row>
    <row r="19" spans="1:23" ht="18" customHeight="1">
      <c r="A19" s="1406" t="s">
        <v>335</v>
      </c>
      <c r="B19" s="1411">
        <v>52</v>
      </c>
      <c r="C19" s="1412">
        <v>680</v>
      </c>
      <c r="D19" s="141">
        <v>9945</v>
      </c>
      <c r="E19" s="141">
        <v>9148</v>
      </c>
      <c r="F19" s="1410">
        <v>19093</v>
      </c>
      <c r="G19" s="141">
        <v>500</v>
      </c>
      <c r="H19" s="141">
        <v>661</v>
      </c>
      <c r="I19" s="1410">
        <v>1161</v>
      </c>
      <c r="J19" s="141">
        <v>88</v>
      </c>
      <c r="K19" s="192"/>
      <c r="L19" s="192"/>
      <c r="M19" s="192"/>
      <c r="N19" s="192"/>
      <c r="O19" s="192"/>
      <c r="P19" s="192"/>
      <c r="Q19" s="192"/>
      <c r="R19" s="192"/>
      <c r="S19" s="192"/>
    </row>
    <row r="20" spans="1:23" ht="18" customHeight="1">
      <c r="A20" s="1406" t="s">
        <v>336</v>
      </c>
      <c r="B20" s="1413">
        <v>52</v>
      </c>
      <c r="C20" s="1414">
        <v>695</v>
      </c>
      <c r="D20" s="739">
        <v>9881</v>
      </c>
      <c r="E20" s="739">
        <v>9223</v>
      </c>
      <c r="F20" s="1415">
        <v>19104</v>
      </c>
      <c r="G20" s="739">
        <v>488</v>
      </c>
      <c r="H20" s="739">
        <v>657</v>
      </c>
      <c r="I20" s="1415">
        <v>1145</v>
      </c>
      <c r="J20" s="739">
        <v>90</v>
      </c>
      <c r="K20" s="192"/>
      <c r="L20" s="192"/>
      <c r="M20" s="192"/>
      <c r="N20" s="192"/>
      <c r="O20" s="192"/>
      <c r="P20" s="192"/>
      <c r="Q20" s="192"/>
      <c r="R20" s="192"/>
      <c r="S20" s="192"/>
    </row>
    <row r="21" spans="1:23" ht="18" customHeight="1">
      <c r="A21" s="1406" t="s">
        <v>337</v>
      </c>
      <c r="B21" s="1413">
        <v>52</v>
      </c>
      <c r="C21" s="1414">
        <v>706</v>
      </c>
      <c r="D21" s="739">
        <v>9945</v>
      </c>
      <c r="E21" s="739">
        <v>9286</v>
      </c>
      <c r="F21" s="1415">
        <v>19231</v>
      </c>
      <c r="G21" s="739">
        <v>498</v>
      </c>
      <c r="H21" s="739">
        <v>752</v>
      </c>
      <c r="I21" s="1415">
        <v>1250</v>
      </c>
      <c r="J21" s="739">
        <v>89</v>
      </c>
      <c r="K21" s="192"/>
      <c r="L21" s="192"/>
      <c r="M21" s="192"/>
      <c r="N21" s="192"/>
      <c r="O21" s="192"/>
      <c r="P21" s="192"/>
      <c r="Q21" s="192"/>
      <c r="R21" s="192"/>
      <c r="S21" s="192"/>
    </row>
    <row r="22" spans="1:23" ht="18" customHeight="1">
      <c r="A22" s="1406" t="s">
        <v>338</v>
      </c>
      <c r="B22" s="1413">
        <v>54</v>
      </c>
      <c r="C22" s="1414">
        <v>713</v>
      </c>
      <c r="D22" s="739">
        <v>9949</v>
      </c>
      <c r="E22" s="739">
        <v>9297</v>
      </c>
      <c r="F22" s="1415">
        <v>19246</v>
      </c>
      <c r="G22" s="739">
        <v>558</v>
      </c>
      <c r="H22" s="739">
        <v>803</v>
      </c>
      <c r="I22" s="1415">
        <v>1361</v>
      </c>
      <c r="J22" s="739">
        <v>91</v>
      </c>
      <c r="K22" s="192"/>
      <c r="L22" s="192"/>
      <c r="M22" s="192"/>
      <c r="N22" s="192"/>
      <c r="O22" s="192"/>
      <c r="P22" s="192"/>
      <c r="Q22" s="192"/>
      <c r="R22" s="192"/>
      <c r="S22" s="192"/>
    </row>
    <row r="23" spans="1:23" ht="18" customHeight="1">
      <c r="A23" s="1406" t="s">
        <v>339</v>
      </c>
      <c r="B23" s="1413">
        <v>53</v>
      </c>
      <c r="C23" s="1414">
        <v>725</v>
      </c>
      <c r="D23" s="739">
        <v>10079</v>
      </c>
      <c r="E23" s="739">
        <v>9419</v>
      </c>
      <c r="F23" s="1415">
        <v>19498</v>
      </c>
      <c r="G23" s="739">
        <v>566</v>
      </c>
      <c r="H23" s="739">
        <v>822</v>
      </c>
      <c r="I23" s="1415">
        <v>1388</v>
      </c>
      <c r="J23" s="739">
        <v>84</v>
      </c>
      <c r="K23" s="192"/>
      <c r="L23" s="192"/>
      <c r="M23" s="192"/>
      <c r="N23" s="192"/>
      <c r="O23" s="192"/>
      <c r="P23" s="192"/>
      <c r="Q23" s="192"/>
      <c r="R23" s="192"/>
      <c r="S23" s="192"/>
    </row>
    <row r="24" spans="1:23" ht="18" customHeight="1">
      <c r="A24" s="1406" t="s">
        <v>340</v>
      </c>
      <c r="B24" s="1413">
        <v>53</v>
      </c>
      <c r="C24" s="1414">
        <v>746</v>
      </c>
      <c r="D24" s="739">
        <v>10136</v>
      </c>
      <c r="E24" s="739">
        <v>9520</v>
      </c>
      <c r="F24" s="1415">
        <v>19656</v>
      </c>
      <c r="G24" s="739">
        <v>559</v>
      </c>
      <c r="H24" s="739">
        <v>831</v>
      </c>
      <c r="I24" s="1415">
        <v>1390</v>
      </c>
      <c r="J24" s="739">
        <v>83</v>
      </c>
      <c r="K24" s="192"/>
      <c r="L24" s="192"/>
      <c r="M24" s="192"/>
      <c r="N24" s="192"/>
      <c r="O24" s="192"/>
      <c r="P24" s="192"/>
      <c r="Q24" s="192"/>
      <c r="R24" s="192"/>
      <c r="S24" s="192"/>
    </row>
    <row r="25" spans="1:23" ht="18" customHeight="1">
      <c r="A25" s="1406" t="s">
        <v>341</v>
      </c>
      <c r="B25" s="1413">
        <v>53</v>
      </c>
      <c r="C25" s="1414">
        <v>758</v>
      </c>
      <c r="D25" s="739">
        <v>10323</v>
      </c>
      <c r="E25" s="739">
        <v>9636</v>
      </c>
      <c r="F25" s="1415">
        <v>19959</v>
      </c>
      <c r="G25" s="739">
        <v>584</v>
      </c>
      <c r="H25" s="739">
        <v>870</v>
      </c>
      <c r="I25" s="1415">
        <v>1454</v>
      </c>
      <c r="J25" s="739">
        <v>84</v>
      </c>
      <c r="K25" s="192"/>
      <c r="L25" s="192"/>
      <c r="M25" s="192"/>
      <c r="N25" s="192"/>
      <c r="O25" s="192"/>
      <c r="P25" s="192"/>
      <c r="Q25" s="192"/>
      <c r="R25" s="192"/>
      <c r="S25" s="192"/>
    </row>
    <row r="26" spans="1:23" ht="18" customHeight="1">
      <c r="A26" s="1416" t="s">
        <v>342</v>
      </c>
      <c r="B26" s="1411">
        <v>52</v>
      </c>
      <c r="C26" s="1412">
        <v>769</v>
      </c>
      <c r="D26" s="141">
        <v>10558</v>
      </c>
      <c r="E26" s="141">
        <v>9823</v>
      </c>
      <c r="F26" s="1410">
        <v>20381</v>
      </c>
      <c r="G26" s="141">
        <v>558</v>
      </c>
      <c r="H26" s="141">
        <v>857</v>
      </c>
      <c r="I26" s="1410">
        <v>1415</v>
      </c>
      <c r="J26" s="141">
        <v>83</v>
      </c>
      <c r="K26" s="192"/>
      <c r="L26" s="192"/>
      <c r="M26" s="192"/>
      <c r="N26" s="192"/>
      <c r="O26" s="192"/>
      <c r="P26" s="192"/>
      <c r="Q26" s="192"/>
      <c r="R26" s="192"/>
      <c r="S26" s="192"/>
    </row>
    <row r="27" spans="1:23" s="155" customFormat="1" ht="18" customHeight="1">
      <c r="A27" s="1416" t="s">
        <v>343</v>
      </c>
      <c r="B27" s="1411">
        <v>52</v>
      </c>
      <c r="C27" s="1412">
        <v>787</v>
      </c>
      <c r="D27" s="141">
        <v>10745</v>
      </c>
      <c r="E27" s="141">
        <v>9981</v>
      </c>
      <c r="F27" s="1410">
        <v>20726</v>
      </c>
      <c r="G27" s="141">
        <v>571</v>
      </c>
      <c r="H27" s="141">
        <v>863</v>
      </c>
      <c r="I27" s="1410">
        <v>1434</v>
      </c>
      <c r="J27" s="141">
        <v>78</v>
      </c>
      <c r="K27" s="192"/>
      <c r="L27" s="192"/>
      <c r="M27" s="192"/>
      <c r="N27" s="192"/>
      <c r="O27" s="192"/>
      <c r="P27" s="192"/>
      <c r="Q27" s="192"/>
      <c r="R27" s="192"/>
      <c r="S27" s="192"/>
    </row>
    <row r="28" spans="1:23" s="155" customFormat="1" ht="18" customHeight="1">
      <c r="A28" s="1416" t="s">
        <v>344</v>
      </c>
      <c r="B28" s="1411">
        <v>46</v>
      </c>
      <c r="C28" s="1412">
        <v>809</v>
      </c>
      <c r="D28" s="141">
        <v>10932</v>
      </c>
      <c r="E28" s="141">
        <v>10171</v>
      </c>
      <c r="F28" s="1410">
        <v>21103</v>
      </c>
      <c r="G28" s="141">
        <v>563</v>
      </c>
      <c r="H28" s="141">
        <v>867</v>
      </c>
      <c r="I28" s="1410">
        <v>1430</v>
      </c>
      <c r="J28" s="141">
        <v>77</v>
      </c>
      <c r="K28" s="192"/>
      <c r="L28" s="192"/>
      <c r="M28" s="192"/>
      <c r="N28" s="192"/>
      <c r="O28" s="192"/>
      <c r="P28" s="192"/>
      <c r="Q28" s="192"/>
      <c r="R28" s="192"/>
      <c r="S28" s="192"/>
    </row>
    <row r="29" spans="1:23" s="155" customFormat="1" ht="18" customHeight="1">
      <c r="A29" s="1416" t="s">
        <v>1791</v>
      </c>
      <c r="B29" s="1411">
        <v>46</v>
      </c>
      <c r="C29" s="1412">
        <v>822</v>
      </c>
      <c r="D29" s="141">
        <v>11084</v>
      </c>
      <c r="E29" s="141">
        <v>10332</v>
      </c>
      <c r="F29" s="1410">
        <v>21416</v>
      </c>
      <c r="G29" s="141">
        <v>598</v>
      </c>
      <c r="H29" s="141">
        <v>883</v>
      </c>
      <c r="I29" s="1410">
        <v>1481</v>
      </c>
      <c r="J29" s="141">
        <v>74</v>
      </c>
      <c r="K29" s="192"/>
      <c r="L29" s="192"/>
      <c r="M29" s="192"/>
      <c r="N29" s="192"/>
      <c r="O29" s="192"/>
      <c r="P29" s="192"/>
      <c r="Q29" s="192"/>
      <c r="R29" s="192"/>
      <c r="S29" s="192"/>
    </row>
    <row r="30" spans="1:23" s="155" customFormat="1" ht="18" customHeight="1">
      <c r="A30" s="1416" t="s">
        <v>1260</v>
      </c>
      <c r="B30" s="1411">
        <v>46</v>
      </c>
      <c r="C30" s="1412">
        <v>845</v>
      </c>
      <c r="D30" s="141">
        <v>11298</v>
      </c>
      <c r="E30" s="141">
        <v>10643</v>
      </c>
      <c r="F30" s="1410">
        <v>21941</v>
      </c>
      <c r="G30" s="141">
        <v>618</v>
      </c>
      <c r="H30" s="141">
        <v>919</v>
      </c>
      <c r="I30" s="1410">
        <v>1537</v>
      </c>
      <c r="J30" s="141">
        <v>69</v>
      </c>
      <c r="K30" s="192"/>
      <c r="L30" s="192"/>
      <c r="M30" s="192"/>
      <c r="N30" s="192"/>
      <c r="O30" s="192"/>
      <c r="P30" s="192"/>
      <c r="Q30" s="192"/>
      <c r="R30" s="192"/>
      <c r="S30" s="192"/>
    </row>
    <row r="31" spans="1:23" s="155" customFormat="1" ht="18" customHeight="1">
      <c r="A31" s="1416" t="s">
        <v>1491</v>
      </c>
      <c r="B31" s="1411">
        <v>46</v>
      </c>
      <c r="C31" s="1412">
        <v>865</v>
      </c>
      <c r="D31" s="141">
        <v>11635</v>
      </c>
      <c r="E31" s="141">
        <v>10899</v>
      </c>
      <c r="F31" s="1410">
        <v>22534</v>
      </c>
      <c r="G31" s="141">
        <v>625</v>
      </c>
      <c r="H31" s="141">
        <v>924</v>
      </c>
      <c r="I31" s="1410">
        <v>1549</v>
      </c>
      <c r="J31" s="141">
        <v>71</v>
      </c>
      <c r="K31" s="192"/>
      <c r="L31" s="192"/>
      <c r="M31" s="192"/>
      <c r="N31" s="192"/>
      <c r="O31" s="192"/>
      <c r="P31" s="192"/>
      <c r="Q31" s="192"/>
      <c r="R31" s="192"/>
      <c r="S31" s="192"/>
    </row>
    <row r="32" spans="1:23" s="155" customFormat="1" ht="18" customHeight="1" thickBot="1">
      <c r="A32" s="1417" t="s">
        <v>2604</v>
      </c>
      <c r="B32" s="1418">
        <v>46</v>
      </c>
      <c r="C32" s="1419">
        <v>915</v>
      </c>
      <c r="D32" s="1420">
        <v>11916</v>
      </c>
      <c r="E32" s="1420">
        <v>11149</v>
      </c>
      <c r="F32" s="1421">
        <v>23065</v>
      </c>
      <c r="G32" s="1420">
        <v>664</v>
      </c>
      <c r="H32" s="1420">
        <v>949</v>
      </c>
      <c r="I32" s="1421">
        <v>1613</v>
      </c>
      <c r="J32" s="1420">
        <v>69</v>
      </c>
      <c r="K32" s="192"/>
      <c r="L32" s="192"/>
      <c r="M32" s="192"/>
      <c r="N32" s="192"/>
      <c r="O32" s="192"/>
      <c r="P32" s="192"/>
      <c r="Q32" s="192"/>
      <c r="R32" s="192"/>
      <c r="S32" s="192"/>
      <c r="T32" s="192"/>
      <c r="U32" s="192"/>
      <c r="V32" s="192"/>
      <c r="W32" s="192"/>
    </row>
    <row r="33" spans="10:12">
      <c r="J33" s="1865" t="s">
        <v>2093</v>
      </c>
      <c r="L33" s="5"/>
    </row>
    <row r="60" spans="1:12">
      <c r="J60" s="1865"/>
      <c r="L60" s="5"/>
    </row>
    <row r="61" spans="1:12">
      <c r="A61" s="1422"/>
    </row>
  </sheetData>
  <mergeCells count="5">
    <mergeCell ref="A3:A4"/>
    <mergeCell ref="B3:B4"/>
    <mergeCell ref="C3:C4"/>
    <mergeCell ref="J3:J4"/>
    <mergeCell ref="A1:J1"/>
  </mergeCells>
  <phoneticPr fontId="8"/>
  <pageMargins left="0.98425196850393704" right="0.98425196850393704" top="0.98425196850393704" bottom="0.59055118110236227" header="0.51181102362204722" footer="0.51181102362204722"/>
  <pageSetup paperSize="9" scale="83" fitToWidth="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65067-A99D-4B74-AFB3-5730DE95303E}">
  <dimension ref="A1:L317"/>
  <sheetViews>
    <sheetView workbookViewId="0">
      <pane ySplit="5" topLeftCell="A6" activePane="bottomLeft" state="frozen"/>
      <selection activeCell="A155" sqref="A155"/>
      <selection pane="bottomLeft" activeCell="B181" sqref="B181"/>
    </sheetView>
  </sheetViews>
  <sheetFormatPr defaultRowHeight="13.5"/>
  <cols>
    <col min="1" max="1" width="27.375" style="154" customWidth="1"/>
    <col min="2" max="6" width="12.125" style="155" customWidth="1"/>
    <col min="7" max="16370" width="9" style="155" customWidth="1"/>
    <col min="16371" max="16384" width="9" style="155"/>
  </cols>
  <sheetData>
    <row r="1" spans="1:7">
      <c r="A1" s="154" t="s">
        <v>606</v>
      </c>
    </row>
    <row r="2" spans="1:7">
      <c r="A2" s="154" t="s">
        <v>2469</v>
      </c>
    </row>
    <row r="3" spans="1:7">
      <c r="A3" s="154" t="s">
        <v>594</v>
      </c>
    </row>
    <row r="5" spans="1:7" ht="14.25" customHeight="1">
      <c r="A5" s="156" t="s">
        <v>611</v>
      </c>
      <c r="B5" s="156" t="s">
        <v>612</v>
      </c>
      <c r="C5" s="157" t="s">
        <v>608</v>
      </c>
      <c r="D5" s="157" t="s">
        <v>609</v>
      </c>
      <c r="E5" s="158" t="s">
        <v>610</v>
      </c>
      <c r="F5" s="158" t="s">
        <v>595</v>
      </c>
    </row>
    <row r="6" spans="1:7">
      <c r="A6" s="149" t="s">
        <v>2400</v>
      </c>
      <c r="B6" s="149" t="s">
        <v>2459</v>
      </c>
      <c r="C6" s="149">
        <v>45</v>
      </c>
      <c r="D6" s="159">
        <v>48</v>
      </c>
      <c r="E6" s="159">
        <v>93</v>
      </c>
      <c r="F6" s="159">
        <v>35</v>
      </c>
      <c r="G6" s="159"/>
    </row>
    <row r="7" spans="1:7">
      <c r="A7" s="149" t="s">
        <v>2401</v>
      </c>
      <c r="B7" s="149" t="s">
        <v>2459</v>
      </c>
      <c r="C7" s="149">
        <v>233</v>
      </c>
      <c r="D7" s="159">
        <v>241</v>
      </c>
      <c r="E7" s="159">
        <v>474</v>
      </c>
      <c r="F7" s="159">
        <v>228</v>
      </c>
      <c r="G7" s="159"/>
    </row>
    <row r="8" spans="1:7">
      <c r="A8" s="149" t="s">
        <v>2402</v>
      </c>
      <c r="B8" s="149" t="s">
        <v>2459</v>
      </c>
      <c r="C8" s="149">
        <v>147</v>
      </c>
      <c r="D8" s="159">
        <v>170</v>
      </c>
      <c r="E8" s="159">
        <v>317</v>
      </c>
      <c r="F8" s="159">
        <v>128</v>
      </c>
      <c r="G8" s="159"/>
    </row>
    <row r="9" spans="1:7">
      <c r="A9" s="149" t="s">
        <v>2403</v>
      </c>
      <c r="B9" s="149" t="s">
        <v>2459</v>
      </c>
      <c r="C9" s="149">
        <v>21</v>
      </c>
      <c r="D9" s="159">
        <v>20</v>
      </c>
      <c r="E9" s="159">
        <v>41</v>
      </c>
      <c r="F9" s="159">
        <v>15</v>
      </c>
      <c r="G9" s="159"/>
    </row>
    <row r="10" spans="1:7">
      <c r="A10" s="149" t="s">
        <v>2404</v>
      </c>
      <c r="B10" s="149" t="s">
        <v>2459</v>
      </c>
      <c r="C10" s="149">
        <v>619</v>
      </c>
      <c r="D10" s="159">
        <v>596</v>
      </c>
      <c r="E10" s="159">
        <v>1215</v>
      </c>
      <c r="F10" s="159">
        <v>472</v>
      </c>
      <c r="G10" s="159"/>
    </row>
    <row r="11" spans="1:7">
      <c r="A11" s="149" t="s">
        <v>2405</v>
      </c>
      <c r="B11" s="149" t="s">
        <v>2459</v>
      </c>
      <c r="C11" s="149">
        <v>21</v>
      </c>
      <c r="D11" s="159">
        <v>9</v>
      </c>
      <c r="E11" s="159">
        <v>30</v>
      </c>
      <c r="F11" s="159">
        <v>18</v>
      </c>
      <c r="G11" s="159"/>
    </row>
    <row r="12" spans="1:7">
      <c r="A12" s="149" t="s">
        <v>2406</v>
      </c>
      <c r="B12" s="149" t="s">
        <v>2459</v>
      </c>
      <c r="C12" s="149">
        <v>146</v>
      </c>
      <c r="D12" s="159">
        <v>137</v>
      </c>
      <c r="E12" s="159">
        <v>283</v>
      </c>
      <c r="F12" s="159">
        <v>104</v>
      </c>
      <c r="G12" s="159"/>
    </row>
    <row r="13" spans="1:7">
      <c r="A13" s="149" t="s">
        <v>2407</v>
      </c>
      <c r="B13" s="149" t="s">
        <v>2459</v>
      </c>
      <c r="C13" s="149">
        <v>41</v>
      </c>
      <c r="D13" s="159">
        <v>40</v>
      </c>
      <c r="E13" s="159">
        <v>81</v>
      </c>
      <c r="F13" s="159">
        <v>32</v>
      </c>
      <c r="G13" s="159"/>
    </row>
    <row r="14" spans="1:7">
      <c r="A14" s="149" t="s">
        <v>2408</v>
      </c>
      <c r="B14" s="149" t="s">
        <v>2459</v>
      </c>
      <c r="C14" s="149">
        <v>223</v>
      </c>
      <c r="D14" s="159">
        <v>210</v>
      </c>
      <c r="E14" s="159">
        <v>433</v>
      </c>
      <c r="F14" s="159">
        <v>180</v>
      </c>
      <c r="G14" s="159"/>
    </row>
    <row r="15" spans="1:7">
      <c r="A15" s="149" t="s">
        <v>2409</v>
      </c>
      <c r="B15" s="149" t="s">
        <v>2459</v>
      </c>
      <c r="C15" s="149">
        <v>138</v>
      </c>
      <c r="D15" s="159">
        <v>151</v>
      </c>
      <c r="E15" s="159">
        <v>289</v>
      </c>
      <c r="F15" s="159">
        <v>118</v>
      </c>
      <c r="G15" s="159"/>
    </row>
    <row r="16" spans="1:7">
      <c r="A16" s="149" t="s">
        <v>2410</v>
      </c>
      <c r="B16" s="149" t="s">
        <v>2459</v>
      </c>
      <c r="C16" s="149">
        <v>177</v>
      </c>
      <c r="D16" s="159">
        <v>171</v>
      </c>
      <c r="E16" s="159">
        <v>348</v>
      </c>
      <c r="F16" s="159">
        <v>130</v>
      </c>
      <c r="G16" s="159"/>
    </row>
    <row r="17" spans="1:7">
      <c r="A17" s="149" t="s">
        <v>2411</v>
      </c>
      <c r="B17" s="149" t="s">
        <v>2459</v>
      </c>
      <c r="C17" s="149">
        <v>282</v>
      </c>
      <c r="D17" s="159">
        <v>297</v>
      </c>
      <c r="E17" s="159">
        <v>579</v>
      </c>
      <c r="F17" s="159">
        <v>232</v>
      </c>
      <c r="G17" s="159"/>
    </row>
    <row r="18" spans="1:7">
      <c r="A18" s="149" t="s">
        <v>2412</v>
      </c>
      <c r="B18" s="149" t="s">
        <v>2459</v>
      </c>
      <c r="C18" s="149">
        <v>53</v>
      </c>
      <c r="D18" s="159">
        <v>54</v>
      </c>
      <c r="E18" s="159">
        <v>107</v>
      </c>
      <c r="F18" s="159">
        <v>39</v>
      </c>
      <c r="G18" s="159"/>
    </row>
    <row r="19" spans="1:7">
      <c r="A19" s="149" t="s">
        <v>2413</v>
      </c>
      <c r="B19" s="149" t="s">
        <v>2459</v>
      </c>
      <c r="C19" s="149">
        <v>242</v>
      </c>
      <c r="D19" s="159">
        <v>247</v>
      </c>
      <c r="E19" s="159">
        <v>489</v>
      </c>
      <c r="F19" s="159">
        <v>202</v>
      </c>
      <c r="G19" s="159"/>
    </row>
    <row r="20" spans="1:7">
      <c r="A20" s="149" t="s">
        <v>2414</v>
      </c>
      <c r="B20" s="149" t="s">
        <v>2459</v>
      </c>
      <c r="C20" s="149">
        <v>203</v>
      </c>
      <c r="D20" s="159">
        <v>205</v>
      </c>
      <c r="E20" s="159">
        <v>408</v>
      </c>
      <c r="F20" s="159">
        <v>150</v>
      </c>
      <c r="G20" s="159"/>
    </row>
    <row r="21" spans="1:7">
      <c r="A21" s="149" t="s">
        <v>2415</v>
      </c>
      <c r="B21" s="149" t="s">
        <v>2459</v>
      </c>
      <c r="C21" s="149">
        <v>127</v>
      </c>
      <c r="D21" s="159">
        <v>126</v>
      </c>
      <c r="E21" s="159">
        <v>253</v>
      </c>
      <c r="F21" s="159">
        <v>104</v>
      </c>
      <c r="G21" s="159"/>
    </row>
    <row r="22" spans="1:7">
      <c r="A22" s="149" t="s">
        <v>2416</v>
      </c>
      <c r="B22" s="149" t="s">
        <v>2459</v>
      </c>
      <c r="C22" s="149">
        <v>347</v>
      </c>
      <c r="D22" s="159">
        <v>341</v>
      </c>
      <c r="E22" s="159">
        <v>688</v>
      </c>
      <c r="F22" s="159">
        <v>263</v>
      </c>
      <c r="G22" s="159"/>
    </row>
    <row r="23" spans="1:7">
      <c r="A23" s="149" t="s">
        <v>2417</v>
      </c>
      <c r="B23" s="149" t="s">
        <v>2459</v>
      </c>
      <c r="C23" s="149">
        <v>368</v>
      </c>
      <c r="D23" s="159">
        <v>350</v>
      </c>
      <c r="E23" s="159">
        <v>718</v>
      </c>
      <c r="F23" s="159">
        <v>268</v>
      </c>
      <c r="G23" s="159"/>
    </row>
    <row r="24" spans="1:7">
      <c r="A24" s="149" t="s">
        <v>2418</v>
      </c>
      <c r="B24" s="149" t="s">
        <v>2459</v>
      </c>
      <c r="C24" s="149">
        <v>301</v>
      </c>
      <c r="D24" s="159">
        <v>287</v>
      </c>
      <c r="E24" s="159">
        <v>588</v>
      </c>
      <c r="F24" s="159">
        <v>236</v>
      </c>
      <c r="G24" s="159"/>
    </row>
    <row r="25" spans="1:7">
      <c r="A25" s="149" t="s">
        <v>2419</v>
      </c>
      <c r="B25" s="149" t="s">
        <v>2459</v>
      </c>
      <c r="C25" s="149">
        <v>741</v>
      </c>
      <c r="D25" s="159">
        <v>778</v>
      </c>
      <c r="E25" s="159">
        <v>1519</v>
      </c>
      <c r="F25" s="159">
        <v>592</v>
      </c>
      <c r="G25" s="159"/>
    </row>
    <row r="26" spans="1:7">
      <c r="A26" s="149" t="s">
        <v>2420</v>
      </c>
      <c r="B26" s="149" t="s">
        <v>2459</v>
      </c>
      <c r="C26" s="149">
        <v>52</v>
      </c>
      <c r="D26" s="159">
        <v>52</v>
      </c>
      <c r="E26" s="159">
        <v>104</v>
      </c>
      <c r="F26" s="159">
        <v>39</v>
      </c>
      <c r="G26" s="159"/>
    </row>
    <row r="27" spans="1:7">
      <c r="A27" s="149" t="s">
        <v>2421</v>
      </c>
      <c r="B27" s="149" t="s">
        <v>2459</v>
      </c>
      <c r="C27" s="149">
        <v>52</v>
      </c>
      <c r="D27" s="159">
        <v>56</v>
      </c>
      <c r="E27" s="159">
        <v>108</v>
      </c>
      <c r="F27" s="159">
        <v>35</v>
      </c>
      <c r="G27" s="159"/>
    </row>
    <row r="28" spans="1:7">
      <c r="A28" s="149" t="s">
        <v>2422</v>
      </c>
      <c r="B28" s="149" t="s">
        <v>2459</v>
      </c>
      <c r="C28" s="149">
        <v>521</v>
      </c>
      <c r="D28" s="159">
        <v>488</v>
      </c>
      <c r="E28" s="159">
        <v>1009</v>
      </c>
      <c r="F28" s="159">
        <v>417</v>
      </c>
      <c r="G28" s="159"/>
    </row>
    <row r="29" spans="1:7">
      <c r="A29" s="149" t="s">
        <v>2423</v>
      </c>
      <c r="B29" s="149" t="s">
        <v>2459</v>
      </c>
      <c r="C29" s="149">
        <v>48</v>
      </c>
      <c r="D29" s="159">
        <v>43</v>
      </c>
      <c r="E29" s="159">
        <v>91</v>
      </c>
      <c r="F29" s="159">
        <v>30</v>
      </c>
      <c r="G29" s="159"/>
    </row>
    <row r="30" spans="1:7">
      <c r="A30" s="149" t="s">
        <v>2424</v>
      </c>
      <c r="B30" s="149" t="s">
        <v>2459</v>
      </c>
      <c r="C30" s="149">
        <v>109</v>
      </c>
      <c r="D30" s="159">
        <v>113</v>
      </c>
      <c r="E30" s="159">
        <v>222</v>
      </c>
      <c r="F30" s="159">
        <v>93</v>
      </c>
      <c r="G30" s="159"/>
    </row>
    <row r="31" spans="1:7">
      <c r="A31" s="149" t="s">
        <v>2425</v>
      </c>
      <c r="B31" s="149" t="s">
        <v>2459</v>
      </c>
      <c r="C31" s="149">
        <v>30</v>
      </c>
      <c r="D31" s="159">
        <v>25</v>
      </c>
      <c r="E31" s="159">
        <v>55</v>
      </c>
      <c r="F31" s="159">
        <v>21</v>
      </c>
      <c r="G31" s="159"/>
    </row>
    <row r="32" spans="1:7">
      <c r="A32" s="149" t="s">
        <v>2426</v>
      </c>
      <c r="B32" s="149" t="s">
        <v>2459</v>
      </c>
      <c r="C32" s="149">
        <v>353</v>
      </c>
      <c r="D32" s="159">
        <v>345</v>
      </c>
      <c r="E32" s="159">
        <v>698</v>
      </c>
      <c r="F32" s="159">
        <v>261</v>
      </c>
      <c r="G32" s="159"/>
    </row>
    <row r="33" spans="1:7">
      <c r="A33" s="149" t="s">
        <v>2427</v>
      </c>
      <c r="B33" s="149" t="s">
        <v>2459</v>
      </c>
      <c r="C33" s="149">
        <v>100</v>
      </c>
      <c r="D33" s="159">
        <v>106</v>
      </c>
      <c r="E33" s="159">
        <v>206</v>
      </c>
      <c r="F33" s="159">
        <v>72</v>
      </c>
      <c r="G33" s="159"/>
    </row>
    <row r="34" spans="1:7">
      <c r="A34" s="149" t="s">
        <v>2428</v>
      </c>
      <c r="B34" s="149" t="s">
        <v>2459</v>
      </c>
      <c r="C34" s="149">
        <v>117</v>
      </c>
      <c r="D34" s="159">
        <v>85</v>
      </c>
      <c r="E34" s="159">
        <v>202</v>
      </c>
      <c r="F34" s="159">
        <v>80</v>
      </c>
      <c r="G34" s="159"/>
    </row>
    <row r="35" spans="1:7">
      <c r="A35" s="149" t="s">
        <v>2429</v>
      </c>
      <c r="B35" s="149" t="s">
        <v>2459</v>
      </c>
      <c r="C35" s="149">
        <v>51</v>
      </c>
      <c r="D35" s="159">
        <v>41</v>
      </c>
      <c r="E35" s="159">
        <v>92</v>
      </c>
      <c r="F35" s="159">
        <v>35</v>
      </c>
      <c r="G35" s="159"/>
    </row>
    <row r="36" spans="1:7">
      <c r="A36" s="149" t="s">
        <v>2430</v>
      </c>
      <c r="B36" s="149" t="s">
        <v>2459</v>
      </c>
      <c r="C36" s="149">
        <v>50</v>
      </c>
      <c r="D36" s="159">
        <v>40</v>
      </c>
      <c r="E36" s="159">
        <v>90</v>
      </c>
      <c r="F36" s="159">
        <v>57</v>
      </c>
      <c r="G36" s="159"/>
    </row>
    <row r="37" spans="1:7">
      <c r="A37" s="149" t="s">
        <v>2431</v>
      </c>
      <c r="B37" s="149" t="s">
        <v>2459</v>
      </c>
      <c r="C37" s="149">
        <v>585</v>
      </c>
      <c r="D37" s="159">
        <v>477</v>
      </c>
      <c r="E37" s="159">
        <v>1062</v>
      </c>
      <c r="F37" s="159">
        <v>571</v>
      </c>
      <c r="G37" s="159"/>
    </row>
    <row r="38" spans="1:7">
      <c r="A38" s="149" t="s">
        <v>2432</v>
      </c>
      <c r="B38" s="149" t="s">
        <v>2459</v>
      </c>
      <c r="C38" s="149">
        <v>1863</v>
      </c>
      <c r="D38" s="159">
        <v>1496</v>
      </c>
      <c r="E38" s="159">
        <v>3359</v>
      </c>
      <c r="F38" s="159">
        <v>1961</v>
      </c>
      <c r="G38" s="159"/>
    </row>
    <row r="39" spans="1:7">
      <c r="A39" s="149" t="s">
        <v>2433</v>
      </c>
      <c r="B39" s="149" t="s">
        <v>2459</v>
      </c>
      <c r="C39" s="149">
        <v>1159</v>
      </c>
      <c r="D39" s="159">
        <v>855</v>
      </c>
      <c r="E39" s="159">
        <v>2014</v>
      </c>
      <c r="F39" s="159">
        <v>1563</v>
      </c>
      <c r="G39" s="159"/>
    </row>
    <row r="40" spans="1:7">
      <c r="A40" s="149" t="s">
        <v>2434</v>
      </c>
      <c r="B40" s="149" t="s">
        <v>2459</v>
      </c>
      <c r="C40" s="149">
        <v>1290</v>
      </c>
      <c r="D40" s="159">
        <v>777</v>
      </c>
      <c r="E40" s="159">
        <v>2067</v>
      </c>
      <c r="F40" s="159">
        <v>1831</v>
      </c>
      <c r="G40" s="159"/>
    </row>
    <row r="41" spans="1:7">
      <c r="A41" s="149" t="s">
        <v>2435</v>
      </c>
      <c r="B41" s="149" t="s">
        <v>2459</v>
      </c>
      <c r="C41" s="149">
        <v>1027</v>
      </c>
      <c r="D41" s="159">
        <v>928</v>
      </c>
      <c r="E41" s="159">
        <v>1955</v>
      </c>
      <c r="F41" s="159">
        <v>969</v>
      </c>
      <c r="G41" s="159"/>
    </row>
    <row r="42" spans="1:7">
      <c r="A42" s="149" t="s">
        <v>2436</v>
      </c>
      <c r="B42" s="149" t="s">
        <v>2459</v>
      </c>
      <c r="C42" s="149">
        <v>781</v>
      </c>
      <c r="D42" s="159">
        <v>807</v>
      </c>
      <c r="E42" s="159">
        <v>1588</v>
      </c>
      <c r="F42" s="159">
        <v>548</v>
      </c>
      <c r="G42" s="159"/>
    </row>
    <row r="43" spans="1:7">
      <c r="A43" s="149" t="s">
        <v>2437</v>
      </c>
      <c r="B43" s="149" t="s">
        <v>2459</v>
      </c>
      <c r="C43" s="149">
        <v>1363</v>
      </c>
      <c r="D43" s="159">
        <v>1172</v>
      </c>
      <c r="E43" s="159">
        <v>2535</v>
      </c>
      <c r="F43" s="159">
        <v>1313</v>
      </c>
      <c r="G43" s="159"/>
    </row>
    <row r="44" spans="1:7">
      <c r="A44" s="149" t="s">
        <v>2438</v>
      </c>
      <c r="B44" s="149" t="s">
        <v>2459</v>
      </c>
      <c r="C44" s="149">
        <v>767</v>
      </c>
      <c r="D44" s="159">
        <v>671</v>
      </c>
      <c r="E44" s="159">
        <v>1438</v>
      </c>
      <c r="F44" s="159">
        <v>797</v>
      </c>
      <c r="G44" s="159"/>
    </row>
    <row r="45" spans="1:7">
      <c r="A45" s="149" t="s">
        <v>2439</v>
      </c>
      <c r="B45" s="149" t="s">
        <v>2459</v>
      </c>
      <c r="C45" s="149">
        <v>769</v>
      </c>
      <c r="D45" s="159">
        <v>745</v>
      </c>
      <c r="E45" s="159">
        <v>1514</v>
      </c>
      <c r="F45" s="159">
        <v>732</v>
      </c>
      <c r="G45" s="159"/>
    </row>
    <row r="46" spans="1:7">
      <c r="A46" s="149" t="s">
        <v>2440</v>
      </c>
      <c r="B46" s="149" t="s">
        <v>2459</v>
      </c>
      <c r="C46" s="149">
        <v>1194</v>
      </c>
      <c r="D46" s="159">
        <v>1246</v>
      </c>
      <c r="E46" s="159">
        <v>2440</v>
      </c>
      <c r="F46" s="159">
        <v>1079</v>
      </c>
      <c r="G46" s="159"/>
    </row>
    <row r="47" spans="1:7">
      <c r="A47" s="149" t="s">
        <v>2441</v>
      </c>
      <c r="B47" s="149" t="s">
        <v>2459</v>
      </c>
      <c r="C47" s="149">
        <v>506</v>
      </c>
      <c r="D47" s="159">
        <v>516</v>
      </c>
      <c r="E47" s="159">
        <v>1022</v>
      </c>
      <c r="F47" s="159">
        <v>400</v>
      </c>
      <c r="G47" s="159"/>
    </row>
    <row r="48" spans="1:7">
      <c r="A48" s="149" t="s">
        <v>2442</v>
      </c>
      <c r="B48" s="149" t="s">
        <v>2459</v>
      </c>
      <c r="C48" s="149">
        <v>318</v>
      </c>
      <c r="D48" s="159">
        <v>292</v>
      </c>
      <c r="E48" s="159">
        <v>610</v>
      </c>
      <c r="F48" s="159">
        <v>223</v>
      </c>
      <c r="G48" s="159"/>
    </row>
    <row r="49" spans="1:7">
      <c r="A49" s="149" t="s">
        <v>2443</v>
      </c>
      <c r="B49" s="149" t="s">
        <v>2459</v>
      </c>
      <c r="C49" s="149">
        <v>680</v>
      </c>
      <c r="D49" s="159">
        <v>639</v>
      </c>
      <c r="E49" s="159">
        <v>1319</v>
      </c>
      <c r="F49" s="159">
        <v>665</v>
      </c>
      <c r="G49" s="159"/>
    </row>
    <row r="50" spans="1:7">
      <c r="A50" s="149" t="s">
        <v>2444</v>
      </c>
      <c r="B50" s="149" t="s">
        <v>2459</v>
      </c>
      <c r="C50" s="149">
        <v>189</v>
      </c>
      <c r="D50" s="159">
        <v>192</v>
      </c>
      <c r="E50" s="159">
        <v>381</v>
      </c>
      <c r="F50" s="159">
        <v>130</v>
      </c>
      <c r="G50" s="159"/>
    </row>
    <row r="51" spans="1:7">
      <c r="A51" s="149" t="s">
        <v>2445</v>
      </c>
      <c r="B51" s="149" t="s">
        <v>2459</v>
      </c>
      <c r="C51" s="149">
        <v>84</v>
      </c>
      <c r="D51" s="159">
        <v>73</v>
      </c>
      <c r="E51" s="159">
        <v>157</v>
      </c>
      <c r="F51" s="159">
        <v>62</v>
      </c>
      <c r="G51" s="159"/>
    </row>
    <row r="52" spans="1:7">
      <c r="A52" s="149" t="s">
        <v>2446</v>
      </c>
      <c r="B52" s="149" t="s">
        <v>2459</v>
      </c>
      <c r="C52" s="149">
        <v>932</v>
      </c>
      <c r="D52" s="159">
        <v>815</v>
      </c>
      <c r="E52" s="159">
        <v>1747</v>
      </c>
      <c r="F52" s="159">
        <v>866</v>
      </c>
      <c r="G52" s="159"/>
    </row>
    <row r="53" spans="1:7">
      <c r="A53" s="149" t="s">
        <v>2447</v>
      </c>
      <c r="B53" s="149" t="s">
        <v>2459</v>
      </c>
      <c r="C53" s="149">
        <v>569</v>
      </c>
      <c r="D53" s="159">
        <v>540</v>
      </c>
      <c r="E53" s="159">
        <v>1109</v>
      </c>
      <c r="F53" s="159">
        <v>577</v>
      </c>
      <c r="G53" s="159"/>
    </row>
    <row r="54" spans="1:7">
      <c r="A54" s="149" t="s">
        <v>2448</v>
      </c>
      <c r="B54" s="149" t="s">
        <v>2459</v>
      </c>
      <c r="C54" s="149">
        <v>1303</v>
      </c>
      <c r="D54" s="159">
        <v>1262</v>
      </c>
      <c r="E54" s="159">
        <v>2565</v>
      </c>
      <c r="F54" s="159">
        <v>1011</v>
      </c>
      <c r="G54" s="159"/>
    </row>
    <row r="55" spans="1:7">
      <c r="A55" s="149" t="s">
        <v>2449</v>
      </c>
      <c r="B55" s="149" t="s">
        <v>2459</v>
      </c>
      <c r="C55" s="149">
        <v>783</v>
      </c>
      <c r="D55" s="159">
        <v>798</v>
      </c>
      <c r="E55" s="159">
        <v>1581</v>
      </c>
      <c r="F55" s="159">
        <v>692</v>
      </c>
      <c r="G55" s="159"/>
    </row>
    <row r="56" spans="1:7">
      <c r="A56" s="149" t="s">
        <v>2450</v>
      </c>
      <c r="B56" s="149" t="s">
        <v>2459</v>
      </c>
      <c r="C56" s="149">
        <v>821</v>
      </c>
      <c r="D56" s="159">
        <v>909</v>
      </c>
      <c r="E56" s="159">
        <v>1730</v>
      </c>
      <c r="F56" s="159">
        <v>619</v>
      </c>
      <c r="G56" s="159"/>
    </row>
    <row r="57" spans="1:7">
      <c r="A57" s="149" t="s">
        <v>2451</v>
      </c>
      <c r="B57" s="149" t="s">
        <v>2459</v>
      </c>
      <c r="C57" s="149">
        <v>365</v>
      </c>
      <c r="D57" s="159">
        <v>339</v>
      </c>
      <c r="E57" s="159">
        <v>704</v>
      </c>
      <c r="F57" s="159">
        <v>303</v>
      </c>
      <c r="G57" s="159"/>
    </row>
    <row r="58" spans="1:7">
      <c r="A58" s="149" t="s">
        <v>400</v>
      </c>
      <c r="B58" s="149" t="s">
        <v>2459</v>
      </c>
      <c r="C58" s="149">
        <v>1139</v>
      </c>
      <c r="D58" s="159">
        <v>1082</v>
      </c>
      <c r="E58" s="159">
        <v>2221</v>
      </c>
      <c r="F58" s="159">
        <v>1026</v>
      </c>
      <c r="G58" s="159"/>
    </row>
    <row r="59" spans="1:7">
      <c r="A59" s="149" t="s">
        <v>402</v>
      </c>
      <c r="B59" s="149" t="s">
        <v>2459</v>
      </c>
      <c r="C59" s="149">
        <v>125</v>
      </c>
      <c r="D59" s="159">
        <v>133</v>
      </c>
      <c r="E59" s="159">
        <v>258</v>
      </c>
      <c r="F59" s="159">
        <v>100</v>
      </c>
      <c r="G59" s="159"/>
    </row>
    <row r="60" spans="1:7">
      <c r="A60" s="149" t="s">
        <v>404</v>
      </c>
      <c r="B60" s="149" t="s">
        <v>2459</v>
      </c>
      <c r="C60" s="149">
        <v>756</v>
      </c>
      <c r="D60" s="159">
        <v>831</v>
      </c>
      <c r="E60" s="159">
        <v>1587</v>
      </c>
      <c r="F60" s="159">
        <v>785</v>
      </c>
      <c r="G60" s="159"/>
    </row>
    <row r="61" spans="1:7">
      <c r="A61" s="149" t="s">
        <v>405</v>
      </c>
      <c r="B61" s="149" t="s">
        <v>2459</v>
      </c>
      <c r="C61" s="149">
        <v>356</v>
      </c>
      <c r="D61" s="159">
        <v>341</v>
      </c>
      <c r="E61" s="159">
        <v>697</v>
      </c>
      <c r="F61" s="159">
        <v>341</v>
      </c>
      <c r="G61" s="159"/>
    </row>
    <row r="62" spans="1:7">
      <c r="A62" s="149" t="s">
        <v>407</v>
      </c>
      <c r="B62" s="149" t="s">
        <v>2459</v>
      </c>
      <c r="C62" s="149">
        <v>1502</v>
      </c>
      <c r="D62" s="159">
        <v>1484</v>
      </c>
      <c r="E62" s="159">
        <v>2986</v>
      </c>
      <c r="F62" s="159">
        <v>1328</v>
      </c>
      <c r="G62" s="159"/>
    </row>
    <row r="63" spans="1:7">
      <c r="A63" s="149" t="s">
        <v>409</v>
      </c>
      <c r="B63" s="149" t="s">
        <v>2459</v>
      </c>
      <c r="C63" s="149">
        <v>678</v>
      </c>
      <c r="D63" s="159">
        <v>697</v>
      </c>
      <c r="E63" s="159">
        <v>1375</v>
      </c>
      <c r="F63" s="159">
        <v>566</v>
      </c>
      <c r="G63" s="159"/>
    </row>
    <row r="64" spans="1:7">
      <c r="A64" s="149" t="s">
        <v>411</v>
      </c>
      <c r="B64" s="149" t="s">
        <v>2459</v>
      </c>
      <c r="C64" s="149">
        <v>110</v>
      </c>
      <c r="D64" s="159">
        <v>99</v>
      </c>
      <c r="E64" s="159">
        <v>209</v>
      </c>
      <c r="F64" s="159">
        <v>96</v>
      </c>
      <c r="G64" s="159"/>
    </row>
    <row r="65" spans="1:7">
      <c r="A65" s="149" t="s">
        <v>412</v>
      </c>
      <c r="B65" s="149" t="s">
        <v>2459</v>
      </c>
      <c r="C65" s="149">
        <v>32</v>
      </c>
      <c r="D65" s="159">
        <v>43</v>
      </c>
      <c r="E65" s="159">
        <v>75</v>
      </c>
      <c r="F65" s="159">
        <v>36</v>
      </c>
      <c r="G65" s="159"/>
    </row>
    <row r="66" spans="1:7">
      <c r="A66" s="149" t="s">
        <v>348</v>
      </c>
      <c r="B66" s="149" t="s">
        <v>2459</v>
      </c>
      <c r="C66" s="149">
        <v>92</v>
      </c>
      <c r="D66" s="159">
        <v>86</v>
      </c>
      <c r="E66" s="159">
        <v>178</v>
      </c>
      <c r="F66" s="159">
        <v>62</v>
      </c>
      <c r="G66" s="159"/>
    </row>
    <row r="67" spans="1:7">
      <c r="A67" s="149" t="s">
        <v>349</v>
      </c>
      <c r="B67" s="149" t="s">
        <v>2459</v>
      </c>
      <c r="C67" s="149">
        <v>36</v>
      </c>
      <c r="D67" s="159">
        <v>22</v>
      </c>
      <c r="E67" s="159">
        <v>58</v>
      </c>
      <c r="F67" s="159">
        <v>39</v>
      </c>
      <c r="G67" s="159"/>
    </row>
    <row r="68" spans="1:7">
      <c r="A68" s="149" t="s">
        <v>350</v>
      </c>
      <c r="B68" s="149" t="s">
        <v>2459</v>
      </c>
      <c r="C68" s="149">
        <v>34</v>
      </c>
      <c r="D68" s="159">
        <v>27</v>
      </c>
      <c r="E68" s="159">
        <v>61</v>
      </c>
      <c r="F68" s="159">
        <v>25</v>
      </c>
      <c r="G68" s="159"/>
    </row>
    <row r="69" spans="1:7">
      <c r="A69" s="149" t="s">
        <v>351</v>
      </c>
      <c r="B69" s="149" t="s">
        <v>2459</v>
      </c>
      <c r="C69" s="149">
        <v>17</v>
      </c>
      <c r="D69" s="159">
        <v>13</v>
      </c>
      <c r="E69" s="159">
        <v>30</v>
      </c>
      <c r="F69" s="159">
        <v>18</v>
      </c>
      <c r="G69" s="159"/>
    </row>
    <row r="70" spans="1:7">
      <c r="A70" s="149" t="s">
        <v>352</v>
      </c>
      <c r="B70" s="149" t="s">
        <v>2459</v>
      </c>
      <c r="C70" s="149">
        <v>128</v>
      </c>
      <c r="D70" s="159">
        <v>144</v>
      </c>
      <c r="E70" s="159">
        <v>272</v>
      </c>
      <c r="F70" s="159">
        <v>96</v>
      </c>
      <c r="G70" s="159"/>
    </row>
    <row r="71" spans="1:7">
      <c r="A71" s="149" t="s">
        <v>353</v>
      </c>
      <c r="B71" s="149" t="s">
        <v>2459</v>
      </c>
      <c r="C71" s="149">
        <v>36</v>
      </c>
      <c r="D71" s="159">
        <v>40</v>
      </c>
      <c r="E71" s="159">
        <v>76</v>
      </c>
      <c r="F71" s="159">
        <v>24</v>
      </c>
      <c r="G71" s="159"/>
    </row>
    <row r="72" spans="1:7">
      <c r="A72" s="149" t="s">
        <v>354</v>
      </c>
      <c r="B72" s="149" t="s">
        <v>2459</v>
      </c>
      <c r="C72" s="149">
        <v>27</v>
      </c>
      <c r="D72" s="159">
        <v>21</v>
      </c>
      <c r="E72" s="159">
        <v>48</v>
      </c>
      <c r="F72" s="159">
        <v>16</v>
      </c>
      <c r="G72" s="159"/>
    </row>
    <row r="73" spans="1:7">
      <c r="A73" s="149" t="s">
        <v>355</v>
      </c>
      <c r="B73" s="149" t="s">
        <v>2459</v>
      </c>
      <c r="C73" s="149">
        <v>84</v>
      </c>
      <c r="D73" s="159">
        <v>70</v>
      </c>
      <c r="E73" s="159">
        <v>154</v>
      </c>
      <c r="F73" s="159">
        <v>56</v>
      </c>
      <c r="G73" s="159"/>
    </row>
    <row r="74" spans="1:7">
      <c r="A74" s="149" t="s">
        <v>356</v>
      </c>
      <c r="B74" s="149" t="s">
        <v>2459</v>
      </c>
      <c r="C74" s="149">
        <v>86</v>
      </c>
      <c r="D74" s="159">
        <v>94</v>
      </c>
      <c r="E74" s="159">
        <v>180</v>
      </c>
      <c r="F74" s="159">
        <v>70</v>
      </c>
      <c r="G74" s="159"/>
    </row>
    <row r="75" spans="1:7">
      <c r="A75" s="149" t="s">
        <v>357</v>
      </c>
      <c r="B75" s="149" t="s">
        <v>2459</v>
      </c>
      <c r="C75" s="149">
        <v>587</v>
      </c>
      <c r="D75" s="159">
        <v>603</v>
      </c>
      <c r="E75" s="159">
        <v>1190</v>
      </c>
      <c r="F75" s="159">
        <v>524</v>
      </c>
      <c r="G75" s="159"/>
    </row>
    <row r="76" spans="1:7">
      <c r="A76" s="149" t="s">
        <v>358</v>
      </c>
      <c r="B76" s="149" t="s">
        <v>2459</v>
      </c>
      <c r="C76" s="149">
        <v>41</v>
      </c>
      <c r="D76" s="159">
        <v>34</v>
      </c>
      <c r="E76" s="159">
        <v>75</v>
      </c>
      <c r="F76" s="159">
        <v>29</v>
      </c>
      <c r="G76" s="159"/>
    </row>
    <row r="77" spans="1:7">
      <c r="A77" s="149" t="s">
        <v>359</v>
      </c>
      <c r="B77" s="149" t="s">
        <v>2459</v>
      </c>
      <c r="C77" s="149">
        <v>182</v>
      </c>
      <c r="D77" s="159">
        <v>167</v>
      </c>
      <c r="E77" s="159">
        <v>349</v>
      </c>
      <c r="F77" s="159">
        <v>127</v>
      </c>
      <c r="G77" s="159"/>
    </row>
    <row r="78" spans="1:7">
      <c r="A78" s="149" t="s">
        <v>360</v>
      </c>
      <c r="B78" s="149" t="s">
        <v>2459</v>
      </c>
      <c r="C78" s="149">
        <v>1279</v>
      </c>
      <c r="D78" s="159">
        <v>1067</v>
      </c>
      <c r="E78" s="159">
        <v>2346</v>
      </c>
      <c r="F78" s="159">
        <v>1312</v>
      </c>
      <c r="G78" s="159"/>
    </row>
    <row r="79" spans="1:7">
      <c r="A79" s="149" t="s">
        <v>361</v>
      </c>
      <c r="B79" s="149" t="s">
        <v>2459</v>
      </c>
      <c r="C79" s="149">
        <v>7</v>
      </c>
      <c r="D79" s="159">
        <v>8</v>
      </c>
      <c r="E79" s="159">
        <v>15</v>
      </c>
      <c r="F79" s="159">
        <v>15</v>
      </c>
      <c r="G79" s="159"/>
    </row>
    <row r="80" spans="1:7">
      <c r="A80" s="149" t="s">
        <v>362</v>
      </c>
      <c r="B80" s="149" t="s">
        <v>2459</v>
      </c>
      <c r="C80" s="149">
        <v>329</v>
      </c>
      <c r="D80" s="159">
        <v>285</v>
      </c>
      <c r="E80" s="159">
        <v>614</v>
      </c>
      <c r="F80" s="159">
        <v>339</v>
      </c>
      <c r="G80" s="159"/>
    </row>
    <row r="81" spans="1:7">
      <c r="A81" s="149" t="s">
        <v>363</v>
      </c>
      <c r="B81" s="149" t="s">
        <v>2459</v>
      </c>
      <c r="C81" s="149">
        <v>43</v>
      </c>
      <c r="D81" s="159">
        <v>43</v>
      </c>
      <c r="E81" s="159">
        <v>86</v>
      </c>
      <c r="F81" s="159">
        <v>34</v>
      </c>
      <c r="G81" s="159"/>
    </row>
    <row r="82" spans="1:7">
      <c r="A82" s="149" t="s">
        <v>364</v>
      </c>
      <c r="B82" s="149" t="s">
        <v>2459</v>
      </c>
      <c r="C82" s="149">
        <v>233</v>
      </c>
      <c r="D82" s="159">
        <v>242</v>
      </c>
      <c r="E82" s="159">
        <v>475</v>
      </c>
      <c r="F82" s="159">
        <v>199</v>
      </c>
      <c r="G82" s="159"/>
    </row>
    <row r="83" spans="1:7">
      <c r="A83" s="149" t="s">
        <v>365</v>
      </c>
      <c r="B83" s="149" t="s">
        <v>2459</v>
      </c>
      <c r="C83" s="149">
        <v>196</v>
      </c>
      <c r="D83" s="159">
        <v>208</v>
      </c>
      <c r="E83" s="159">
        <v>404</v>
      </c>
      <c r="F83" s="159">
        <v>162</v>
      </c>
      <c r="G83" s="159"/>
    </row>
    <row r="84" spans="1:7">
      <c r="A84" s="149" t="s">
        <v>366</v>
      </c>
      <c r="B84" s="149" t="s">
        <v>2459</v>
      </c>
      <c r="C84" s="149">
        <v>12</v>
      </c>
      <c r="D84" s="159">
        <v>7</v>
      </c>
      <c r="E84" s="159">
        <v>19</v>
      </c>
      <c r="F84" s="159">
        <v>15</v>
      </c>
      <c r="G84" s="159"/>
    </row>
    <row r="85" spans="1:7">
      <c r="A85" s="149" t="s">
        <v>367</v>
      </c>
      <c r="B85" s="149" t="s">
        <v>2459</v>
      </c>
      <c r="C85" s="149">
        <v>1120</v>
      </c>
      <c r="D85" s="159">
        <v>1100</v>
      </c>
      <c r="E85" s="159">
        <v>2220</v>
      </c>
      <c r="F85" s="159">
        <v>1050</v>
      </c>
      <c r="G85" s="159"/>
    </row>
    <row r="86" spans="1:7">
      <c r="A86" s="149" t="s">
        <v>368</v>
      </c>
      <c r="B86" s="149" t="s">
        <v>2459</v>
      </c>
      <c r="C86" s="149">
        <v>1081</v>
      </c>
      <c r="D86" s="159">
        <v>937</v>
      </c>
      <c r="E86" s="159">
        <v>2018</v>
      </c>
      <c r="F86" s="159">
        <v>1117</v>
      </c>
      <c r="G86" s="159"/>
    </row>
    <row r="87" spans="1:7">
      <c r="A87" s="149" t="s">
        <v>369</v>
      </c>
      <c r="B87" s="149" t="s">
        <v>2459</v>
      </c>
      <c r="C87" s="149">
        <v>430</v>
      </c>
      <c r="D87" s="159">
        <v>486</v>
      </c>
      <c r="E87" s="159">
        <v>916</v>
      </c>
      <c r="F87" s="159">
        <v>389</v>
      </c>
      <c r="G87" s="159"/>
    </row>
    <row r="88" spans="1:7">
      <c r="A88" s="149" t="s">
        <v>370</v>
      </c>
      <c r="B88" s="149" t="s">
        <v>2459</v>
      </c>
      <c r="C88" s="149">
        <v>98</v>
      </c>
      <c r="D88" s="159">
        <v>96</v>
      </c>
      <c r="E88" s="159">
        <v>194</v>
      </c>
      <c r="F88" s="159">
        <v>80</v>
      </c>
      <c r="G88" s="159"/>
    </row>
    <row r="89" spans="1:7">
      <c r="A89" s="149" t="s">
        <v>371</v>
      </c>
      <c r="B89" s="149" t="s">
        <v>2459</v>
      </c>
      <c r="C89" s="149">
        <v>71</v>
      </c>
      <c r="D89" s="159">
        <v>75</v>
      </c>
      <c r="E89" s="159">
        <v>146</v>
      </c>
      <c r="F89" s="159">
        <v>61</v>
      </c>
      <c r="G89" s="159"/>
    </row>
    <row r="90" spans="1:7">
      <c r="A90" s="149" t="s">
        <v>372</v>
      </c>
      <c r="B90" s="149" t="s">
        <v>2459</v>
      </c>
      <c r="C90" s="149">
        <v>44</v>
      </c>
      <c r="D90" s="159">
        <v>56</v>
      </c>
      <c r="E90" s="159">
        <v>100</v>
      </c>
      <c r="F90" s="159">
        <v>47</v>
      </c>
      <c r="G90" s="159"/>
    </row>
    <row r="91" spans="1:7">
      <c r="A91" s="149" t="s">
        <v>373</v>
      </c>
      <c r="B91" s="149" t="s">
        <v>2459</v>
      </c>
      <c r="C91" s="149">
        <v>226</v>
      </c>
      <c r="D91" s="159">
        <v>243</v>
      </c>
      <c r="E91" s="159">
        <v>469</v>
      </c>
      <c r="F91" s="159">
        <v>206</v>
      </c>
      <c r="G91" s="159"/>
    </row>
    <row r="92" spans="1:7">
      <c r="A92" s="149" t="s">
        <v>374</v>
      </c>
      <c r="B92" s="149" t="s">
        <v>2459</v>
      </c>
      <c r="C92" s="149">
        <v>116</v>
      </c>
      <c r="D92" s="159">
        <v>142</v>
      </c>
      <c r="E92" s="159">
        <v>258</v>
      </c>
      <c r="F92" s="159">
        <v>112</v>
      </c>
      <c r="G92" s="159"/>
    </row>
    <row r="93" spans="1:7">
      <c r="A93" s="149" t="s">
        <v>375</v>
      </c>
      <c r="B93" s="149" t="s">
        <v>2459</v>
      </c>
      <c r="C93" s="149">
        <v>85</v>
      </c>
      <c r="D93" s="159">
        <v>96</v>
      </c>
      <c r="E93" s="159">
        <v>181</v>
      </c>
      <c r="F93" s="159">
        <v>76</v>
      </c>
      <c r="G93" s="159"/>
    </row>
    <row r="94" spans="1:7">
      <c r="A94" s="149" t="s">
        <v>376</v>
      </c>
      <c r="B94" s="149" t="s">
        <v>2459</v>
      </c>
      <c r="C94" s="149">
        <v>181</v>
      </c>
      <c r="D94" s="159">
        <v>176</v>
      </c>
      <c r="E94" s="159">
        <v>357</v>
      </c>
      <c r="F94" s="159">
        <v>151</v>
      </c>
      <c r="G94" s="159"/>
    </row>
    <row r="95" spans="1:7">
      <c r="A95" s="149" t="s">
        <v>377</v>
      </c>
      <c r="B95" s="149" t="s">
        <v>2459</v>
      </c>
      <c r="C95" s="149">
        <v>594</v>
      </c>
      <c r="D95" s="159">
        <v>553</v>
      </c>
      <c r="E95" s="159">
        <v>1147</v>
      </c>
      <c r="F95" s="159">
        <v>645</v>
      </c>
      <c r="G95" s="159"/>
    </row>
    <row r="96" spans="1:7">
      <c r="A96" s="149" t="s">
        <v>378</v>
      </c>
      <c r="B96" s="149" t="s">
        <v>2459</v>
      </c>
      <c r="C96" s="149">
        <v>678</v>
      </c>
      <c r="D96" s="159">
        <v>638</v>
      </c>
      <c r="E96" s="159">
        <v>1316</v>
      </c>
      <c r="F96" s="159">
        <v>764</v>
      </c>
      <c r="G96" s="159"/>
    </row>
    <row r="97" spans="1:7">
      <c r="A97" s="149" t="s">
        <v>379</v>
      </c>
      <c r="B97" s="149" t="s">
        <v>2459</v>
      </c>
      <c r="C97" s="149">
        <v>48</v>
      </c>
      <c r="D97" s="159">
        <v>35</v>
      </c>
      <c r="E97" s="159">
        <v>83</v>
      </c>
      <c r="F97" s="159">
        <v>82</v>
      </c>
      <c r="G97" s="159"/>
    </row>
    <row r="98" spans="1:7">
      <c r="A98" s="149" t="s">
        <v>380</v>
      </c>
      <c r="B98" s="149" t="s">
        <v>2459</v>
      </c>
      <c r="C98" s="149">
        <v>47</v>
      </c>
      <c r="D98" s="159">
        <v>39</v>
      </c>
      <c r="E98" s="159">
        <v>86</v>
      </c>
      <c r="F98" s="159">
        <v>38</v>
      </c>
      <c r="G98" s="159"/>
    </row>
    <row r="99" spans="1:7">
      <c r="A99" s="149" t="s">
        <v>381</v>
      </c>
      <c r="B99" s="149" t="s">
        <v>2459</v>
      </c>
      <c r="C99" s="149">
        <v>2054</v>
      </c>
      <c r="D99" s="159">
        <v>1995</v>
      </c>
      <c r="E99" s="159">
        <v>4049</v>
      </c>
      <c r="F99" s="159">
        <v>1602</v>
      </c>
      <c r="G99" s="159"/>
    </row>
    <row r="100" spans="1:7">
      <c r="A100" s="149" t="s">
        <v>382</v>
      </c>
      <c r="B100" s="149" t="s">
        <v>2459</v>
      </c>
      <c r="C100" s="149">
        <v>788</v>
      </c>
      <c r="D100" s="159">
        <v>790</v>
      </c>
      <c r="E100" s="159">
        <v>1578</v>
      </c>
      <c r="F100" s="159">
        <v>814</v>
      </c>
      <c r="G100" s="159"/>
    </row>
    <row r="101" spans="1:7">
      <c r="A101" s="149" t="s">
        <v>383</v>
      </c>
      <c r="B101" s="149" t="s">
        <v>2459</v>
      </c>
      <c r="C101" s="149">
        <v>3</v>
      </c>
      <c r="D101" s="159">
        <v>2</v>
      </c>
      <c r="E101" s="159">
        <v>5</v>
      </c>
      <c r="F101" s="159">
        <v>2</v>
      </c>
      <c r="G101" s="159"/>
    </row>
    <row r="102" spans="1:7">
      <c r="A102" s="149" t="s">
        <v>384</v>
      </c>
      <c r="B102" s="149" t="s">
        <v>2459</v>
      </c>
      <c r="C102" s="149">
        <v>1259</v>
      </c>
      <c r="D102" s="159">
        <v>1101</v>
      </c>
      <c r="E102" s="159">
        <v>2360</v>
      </c>
      <c r="F102" s="159">
        <v>1063</v>
      </c>
      <c r="G102" s="159"/>
    </row>
    <row r="103" spans="1:7">
      <c r="A103" s="149" t="s">
        <v>385</v>
      </c>
      <c r="B103" s="149" t="s">
        <v>2459</v>
      </c>
      <c r="C103" s="149">
        <v>4</v>
      </c>
      <c r="D103" s="159">
        <v>1</v>
      </c>
      <c r="E103" s="159">
        <v>5</v>
      </c>
      <c r="F103" s="159">
        <v>5</v>
      </c>
      <c r="G103" s="159"/>
    </row>
    <row r="104" spans="1:7">
      <c r="A104" s="149" t="s">
        <v>2455</v>
      </c>
      <c r="B104" s="149" t="s">
        <v>2459</v>
      </c>
      <c r="C104" s="149">
        <v>8</v>
      </c>
      <c r="D104" s="159">
        <v>7</v>
      </c>
      <c r="E104" s="159">
        <v>15</v>
      </c>
      <c r="F104" s="159">
        <v>6</v>
      </c>
      <c r="G104" s="159"/>
    </row>
    <row r="105" spans="1:7">
      <c r="A105" s="149" t="s">
        <v>386</v>
      </c>
      <c r="B105" s="149" t="s">
        <v>2459</v>
      </c>
      <c r="C105" s="149">
        <v>0</v>
      </c>
      <c r="D105" s="159">
        <v>1</v>
      </c>
      <c r="E105" s="159">
        <v>1</v>
      </c>
      <c r="F105" s="159">
        <v>1</v>
      </c>
      <c r="G105" s="159"/>
    </row>
    <row r="106" spans="1:7">
      <c r="A106" s="149" t="s">
        <v>387</v>
      </c>
      <c r="B106" s="149" t="s">
        <v>2459</v>
      </c>
      <c r="C106" s="149">
        <v>112</v>
      </c>
      <c r="D106" s="159">
        <v>95</v>
      </c>
      <c r="E106" s="159">
        <v>207</v>
      </c>
      <c r="F106" s="159">
        <v>77</v>
      </c>
      <c r="G106" s="159"/>
    </row>
    <row r="107" spans="1:7">
      <c r="A107" s="149" t="s">
        <v>388</v>
      </c>
      <c r="B107" s="149" t="s">
        <v>2459</v>
      </c>
      <c r="C107" s="149">
        <v>167</v>
      </c>
      <c r="D107" s="159">
        <v>172</v>
      </c>
      <c r="E107" s="159">
        <v>339</v>
      </c>
      <c r="F107" s="159">
        <v>122</v>
      </c>
      <c r="G107" s="159"/>
    </row>
    <row r="108" spans="1:7">
      <c r="A108" s="149" t="s">
        <v>596</v>
      </c>
      <c r="B108" s="149" t="s">
        <v>2459</v>
      </c>
      <c r="C108" s="149">
        <v>5</v>
      </c>
      <c r="D108" s="159">
        <v>3</v>
      </c>
      <c r="E108" s="159">
        <v>8</v>
      </c>
      <c r="F108" s="159">
        <v>2</v>
      </c>
      <c r="G108" s="159"/>
    </row>
    <row r="109" spans="1:7">
      <c r="A109" s="149" t="s">
        <v>389</v>
      </c>
      <c r="B109" s="149" t="s">
        <v>2459</v>
      </c>
      <c r="C109" s="149">
        <v>536</v>
      </c>
      <c r="D109" s="159">
        <v>547</v>
      </c>
      <c r="E109" s="159">
        <v>1083</v>
      </c>
      <c r="F109" s="159">
        <v>476</v>
      </c>
      <c r="G109" s="159"/>
    </row>
    <row r="110" spans="1:7">
      <c r="A110" s="149" t="s">
        <v>390</v>
      </c>
      <c r="B110" s="149" t="s">
        <v>2459</v>
      </c>
      <c r="C110" s="149">
        <v>70</v>
      </c>
      <c r="D110" s="159">
        <v>68</v>
      </c>
      <c r="E110" s="159">
        <v>138</v>
      </c>
      <c r="F110" s="159">
        <v>54</v>
      </c>
      <c r="G110" s="159"/>
    </row>
    <row r="111" spans="1:7">
      <c r="A111" s="149" t="s">
        <v>391</v>
      </c>
      <c r="B111" s="149" t="s">
        <v>2459</v>
      </c>
      <c r="C111" s="149">
        <v>245</v>
      </c>
      <c r="D111" s="159">
        <v>257</v>
      </c>
      <c r="E111" s="159">
        <v>502</v>
      </c>
      <c r="F111" s="159">
        <v>246</v>
      </c>
      <c r="G111" s="159"/>
    </row>
    <row r="112" spans="1:7">
      <c r="A112" s="149" t="s">
        <v>392</v>
      </c>
      <c r="B112" s="149" t="s">
        <v>2459</v>
      </c>
      <c r="C112" s="149">
        <v>204</v>
      </c>
      <c r="D112" s="159">
        <v>232</v>
      </c>
      <c r="E112" s="159">
        <v>436</v>
      </c>
      <c r="F112" s="159">
        <v>167</v>
      </c>
      <c r="G112" s="159"/>
    </row>
    <row r="113" spans="1:7">
      <c r="A113" s="149" t="s">
        <v>597</v>
      </c>
      <c r="B113" s="149" t="s">
        <v>2459</v>
      </c>
      <c r="C113" s="149">
        <v>1038</v>
      </c>
      <c r="D113" s="159">
        <v>1017</v>
      </c>
      <c r="E113" s="159">
        <v>2055</v>
      </c>
      <c r="F113" s="159">
        <v>717</v>
      </c>
      <c r="G113" s="159"/>
    </row>
    <row r="114" spans="1:7">
      <c r="A114" s="149" t="s">
        <v>393</v>
      </c>
      <c r="B114" s="149" t="s">
        <v>2459</v>
      </c>
      <c r="C114" s="149">
        <v>1344</v>
      </c>
      <c r="D114" s="159">
        <v>1335</v>
      </c>
      <c r="E114" s="159">
        <v>2679</v>
      </c>
      <c r="F114" s="159">
        <v>924</v>
      </c>
      <c r="G114" s="159"/>
    </row>
    <row r="115" spans="1:7">
      <c r="A115" s="149" t="s">
        <v>394</v>
      </c>
      <c r="B115" s="149" t="s">
        <v>2459</v>
      </c>
      <c r="C115" s="149">
        <v>744</v>
      </c>
      <c r="D115" s="159">
        <v>699</v>
      </c>
      <c r="E115" s="159">
        <v>1443</v>
      </c>
      <c r="F115" s="159">
        <v>532</v>
      </c>
      <c r="G115" s="159"/>
    </row>
    <row r="116" spans="1:7">
      <c r="A116" s="149" t="s">
        <v>395</v>
      </c>
      <c r="B116" s="149" t="s">
        <v>2459</v>
      </c>
      <c r="C116" s="149">
        <v>5</v>
      </c>
      <c r="D116" s="159">
        <v>1</v>
      </c>
      <c r="E116" s="159">
        <v>6</v>
      </c>
      <c r="F116" s="159">
        <v>5</v>
      </c>
      <c r="G116" s="159"/>
    </row>
    <row r="117" spans="1:7">
      <c r="A117" s="149" t="s">
        <v>396</v>
      </c>
      <c r="B117" s="149" t="s">
        <v>2459</v>
      </c>
      <c r="C117" s="149">
        <v>414</v>
      </c>
      <c r="D117" s="159">
        <v>369</v>
      </c>
      <c r="E117" s="159">
        <v>783</v>
      </c>
      <c r="F117" s="159">
        <v>305</v>
      </c>
      <c r="G117" s="159"/>
    </row>
    <row r="118" spans="1:7">
      <c r="A118" s="149" t="s">
        <v>397</v>
      </c>
      <c r="B118" s="149" t="s">
        <v>2459</v>
      </c>
      <c r="C118" s="149">
        <v>602</v>
      </c>
      <c r="D118" s="159">
        <v>610</v>
      </c>
      <c r="E118" s="159">
        <v>1212</v>
      </c>
      <c r="F118" s="159">
        <v>452</v>
      </c>
      <c r="G118" s="159"/>
    </row>
    <row r="119" spans="1:7">
      <c r="A119" s="149" t="s">
        <v>398</v>
      </c>
      <c r="B119" s="149" t="s">
        <v>2459</v>
      </c>
      <c r="C119" s="149">
        <v>1149</v>
      </c>
      <c r="D119" s="159">
        <v>1093</v>
      </c>
      <c r="E119" s="159">
        <v>2242</v>
      </c>
      <c r="F119" s="159">
        <v>849</v>
      </c>
      <c r="G119" s="159"/>
    </row>
    <row r="120" spans="1:7">
      <c r="A120" s="149" t="s">
        <v>399</v>
      </c>
      <c r="B120" s="149" t="s">
        <v>2459</v>
      </c>
      <c r="C120" s="149">
        <v>1217</v>
      </c>
      <c r="D120" s="159">
        <v>1269</v>
      </c>
      <c r="E120" s="159">
        <v>2486</v>
      </c>
      <c r="F120" s="159">
        <v>1092</v>
      </c>
      <c r="G120" s="159"/>
    </row>
    <row r="121" spans="1:7">
      <c r="A121" s="149" t="s">
        <v>401</v>
      </c>
      <c r="B121" s="149" t="s">
        <v>2459</v>
      </c>
      <c r="C121" s="149">
        <v>792</v>
      </c>
      <c r="D121" s="159">
        <v>764</v>
      </c>
      <c r="E121" s="159">
        <v>1556</v>
      </c>
      <c r="F121" s="159">
        <v>572</v>
      </c>
      <c r="G121" s="159"/>
    </row>
    <row r="122" spans="1:7">
      <c r="A122" s="149" t="s">
        <v>403</v>
      </c>
      <c r="B122" s="149" t="s">
        <v>2459</v>
      </c>
      <c r="C122" s="149">
        <v>545</v>
      </c>
      <c r="D122" s="159">
        <v>485</v>
      </c>
      <c r="E122" s="159">
        <v>1030</v>
      </c>
      <c r="F122" s="159">
        <v>376</v>
      </c>
      <c r="G122" s="159"/>
    </row>
    <row r="123" spans="1:7">
      <c r="A123" s="149" t="s">
        <v>2456</v>
      </c>
      <c r="B123" s="149" t="s">
        <v>2459</v>
      </c>
      <c r="C123" s="149">
        <v>163</v>
      </c>
      <c r="D123" s="159">
        <v>153</v>
      </c>
      <c r="E123" s="159">
        <v>316</v>
      </c>
      <c r="F123" s="159">
        <v>94</v>
      </c>
      <c r="G123" s="159"/>
    </row>
    <row r="124" spans="1:7">
      <c r="A124" s="149" t="s">
        <v>406</v>
      </c>
      <c r="B124" s="149" t="s">
        <v>2459</v>
      </c>
      <c r="C124" s="149">
        <v>362</v>
      </c>
      <c r="D124" s="159">
        <v>316</v>
      </c>
      <c r="E124" s="159">
        <v>678</v>
      </c>
      <c r="F124" s="159">
        <v>301</v>
      </c>
      <c r="G124" s="159"/>
    </row>
    <row r="125" spans="1:7">
      <c r="A125" s="149" t="s">
        <v>408</v>
      </c>
      <c r="B125" s="149" t="s">
        <v>2459</v>
      </c>
      <c r="C125" s="149">
        <v>672</v>
      </c>
      <c r="D125" s="159">
        <v>717</v>
      </c>
      <c r="E125" s="159">
        <v>1389</v>
      </c>
      <c r="F125" s="159">
        <v>552</v>
      </c>
      <c r="G125" s="159"/>
    </row>
    <row r="126" spans="1:7">
      <c r="A126" s="149" t="s">
        <v>410</v>
      </c>
      <c r="B126" s="149" t="s">
        <v>2459</v>
      </c>
      <c r="C126" s="149">
        <v>1116</v>
      </c>
      <c r="D126" s="159">
        <v>1095</v>
      </c>
      <c r="E126" s="159">
        <v>2211</v>
      </c>
      <c r="F126" s="159">
        <v>838</v>
      </c>
      <c r="G126" s="159"/>
    </row>
    <row r="127" spans="1:7">
      <c r="A127" s="149" t="s">
        <v>2457</v>
      </c>
      <c r="B127" s="149" t="s">
        <v>2459</v>
      </c>
      <c r="C127" s="149">
        <v>1532</v>
      </c>
      <c r="D127" s="159">
        <v>1468</v>
      </c>
      <c r="E127" s="159">
        <v>3000</v>
      </c>
      <c r="F127" s="159">
        <v>1406</v>
      </c>
      <c r="G127" s="159"/>
    </row>
    <row r="128" spans="1:7">
      <c r="A128" s="149" t="s">
        <v>2458</v>
      </c>
      <c r="B128" s="149" t="s">
        <v>2459</v>
      </c>
      <c r="C128" s="149">
        <v>1754</v>
      </c>
      <c r="D128" s="159">
        <v>1630</v>
      </c>
      <c r="E128" s="159">
        <v>3384</v>
      </c>
      <c r="F128" s="159">
        <v>1442</v>
      </c>
      <c r="G128" s="159"/>
    </row>
    <row r="129" spans="1:7">
      <c r="A129" s="149" t="s">
        <v>2452</v>
      </c>
      <c r="B129" s="149" t="s">
        <v>2459</v>
      </c>
      <c r="C129" s="149">
        <v>1724</v>
      </c>
      <c r="D129" s="159">
        <v>1589</v>
      </c>
      <c r="E129" s="159">
        <v>3313</v>
      </c>
      <c r="F129" s="159">
        <v>1337</v>
      </c>
      <c r="G129" s="159"/>
    </row>
    <row r="130" spans="1:7">
      <c r="A130" s="149" t="s">
        <v>2453</v>
      </c>
      <c r="B130" s="149" t="s">
        <v>2459</v>
      </c>
      <c r="C130" s="149">
        <v>805</v>
      </c>
      <c r="D130" s="159">
        <v>776</v>
      </c>
      <c r="E130" s="159">
        <v>1581</v>
      </c>
      <c r="F130" s="159">
        <v>789</v>
      </c>
      <c r="G130" s="159"/>
    </row>
    <row r="131" spans="1:7">
      <c r="A131" s="149" t="s">
        <v>2454</v>
      </c>
      <c r="B131" s="149" t="s">
        <v>2459</v>
      </c>
      <c r="C131" s="149">
        <v>1969</v>
      </c>
      <c r="D131" s="159">
        <v>1967</v>
      </c>
      <c r="E131" s="159">
        <v>3936</v>
      </c>
      <c r="F131" s="159">
        <v>1387</v>
      </c>
      <c r="G131" s="159"/>
    </row>
    <row r="132" spans="1:7">
      <c r="A132" s="149" t="s">
        <v>413</v>
      </c>
      <c r="B132" s="149" t="s">
        <v>2460</v>
      </c>
      <c r="C132" s="149">
        <v>415</v>
      </c>
      <c r="D132" s="159">
        <v>393</v>
      </c>
      <c r="E132" s="159">
        <v>808</v>
      </c>
      <c r="F132" s="159">
        <v>393</v>
      </c>
      <c r="G132" s="159"/>
    </row>
    <row r="133" spans="1:7">
      <c r="A133" s="149" t="s">
        <v>414</v>
      </c>
      <c r="B133" s="149" t="s">
        <v>2460</v>
      </c>
      <c r="C133" s="149">
        <v>696</v>
      </c>
      <c r="D133" s="159">
        <v>525</v>
      </c>
      <c r="E133" s="159">
        <v>1221</v>
      </c>
      <c r="F133" s="159">
        <v>781</v>
      </c>
      <c r="G133" s="159"/>
    </row>
    <row r="134" spans="1:7">
      <c r="A134" s="149" t="s">
        <v>416</v>
      </c>
      <c r="B134" s="149" t="s">
        <v>2460</v>
      </c>
      <c r="C134" s="149">
        <v>259</v>
      </c>
      <c r="D134" s="159">
        <v>281</v>
      </c>
      <c r="E134" s="159">
        <v>540</v>
      </c>
      <c r="F134" s="159">
        <v>299</v>
      </c>
      <c r="G134" s="159"/>
    </row>
    <row r="135" spans="1:7">
      <c r="A135" s="149" t="s">
        <v>418</v>
      </c>
      <c r="B135" s="149" t="s">
        <v>2460</v>
      </c>
      <c r="C135" s="149">
        <v>428</v>
      </c>
      <c r="D135" s="159">
        <v>399</v>
      </c>
      <c r="E135" s="159">
        <v>827</v>
      </c>
      <c r="F135" s="159">
        <v>350</v>
      </c>
      <c r="G135" s="159"/>
    </row>
    <row r="136" spans="1:7">
      <c r="A136" s="149" t="s">
        <v>420</v>
      </c>
      <c r="B136" s="149" t="s">
        <v>2460</v>
      </c>
      <c r="C136" s="149">
        <v>358</v>
      </c>
      <c r="D136" s="159">
        <v>318</v>
      </c>
      <c r="E136" s="159">
        <v>676</v>
      </c>
      <c r="F136" s="159">
        <v>330</v>
      </c>
      <c r="G136" s="159"/>
    </row>
    <row r="137" spans="1:7">
      <c r="A137" s="149" t="s">
        <v>422</v>
      </c>
      <c r="B137" s="149" t="s">
        <v>2460</v>
      </c>
      <c r="C137" s="149">
        <v>100</v>
      </c>
      <c r="D137" s="159">
        <v>83</v>
      </c>
      <c r="E137" s="159">
        <v>183</v>
      </c>
      <c r="F137" s="159">
        <v>85</v>
      </c>
      <c r="G137" s="159"/>
    </row>
    <row r="138" spans="1:7">
      <c r="A138" s="149" t="s">
        <v>424</v>
      </c>
      <c r="B138" s="149" t="s">
        <v>2460</v>
      </c>
      <c r="C138" s="149">
        <v>90</v>
      </c>
      <c r="D138" s="159">
        <v>106</v>
      </c>
      <c r="E138" s="159">
        <v>196</v>
      </c>
      <c r="F138" s="159">
        <v>74</v>
      </c>
      <c r="G138" s="159"/>
    </row>
    <row r="139" spans="1:7">
      <c r="A139" s="149" t="s">
        <v>426</v>
      </c>
      <c r="B139" s="149" t="s">
        <v>2460</v>
      </c>
      <c r="C139" s="149">
        <v>311</v>
      </c>
      <c r="D139" s="159">
        <v>281</v>
      </c>
      <c r="E139" s="159">
        <v>592</v>
      </c>
      <c r="F139" s="159">
        <v>270</v>
      </c>
      <c r="G139" s="159"/>
    </row>
    <row r="140" spans="1:7">
      <c r="A140" s="149" t="s">
        <v>428</v>
      </c>
      <c r="B140" s="149" t="s">
        <v>2460</v>
      </c>
      <c r="C140" s="149">
        <v>146</v>
      </c>
      <c r="D140" s="159">
        <v>97</v>
      </c>
      <c r="E140" s="159">
        <v>243</v>
      </c>
      <c r="F140" s="159">
        <v>151</v>
      </c>
      <c r="G140" s="159"/>
    </row>
    <row r="141" spans="1:7">
      <c r="A141" s="149" t="s">
        <v>430</v>
      </c>
      <c r="B141" s="149" t="s">
        <v>2460</v>
      </c>
      <c r="C141" s="149">
        <v>158</v>
      </c>
      <c r="D141" s="159">
        <v>174</v>
      </c>
      <c r="E141" s="159">
        <v>332</v>
      </c>
      <c r="F141" s="159">
        <v>141</v>
      </c>
      <c r="G141" s="159"/>
    </row>
    <row r="142" spans="1:7">
      <c r="A142" s="149" t="s">
        <v>432</v>
      </c>
      <c r="B142" s="149" t="s">
        <v>2460</v>
      </c>
      <c r="C142" s="149">
        <v>315</v>
      </c>
      <c r="D142" s="159">
        <v>345</v>
      </c>
      <c r="E142" s="159">
        <v>660</v>
      </c>
      <c r="F142" s="159">
        <v>298</v>
      </c>
      <c r="G142" s="159"/>
    </row>
    <row r="143" spans="1:7">
      <c r="A143" s="149" t="s">
        <v>434</v>
      </c>
      <c r="B143" s="149" t="s">
        <v>2460</v>
      </c>
      <c r="C143" s="149">
        <v>113</v>
      </c>
      <c r="D143" s="159">
        <v>103</v>
      </c>
      <c r="E143" s="159">
        <v>216</v>
      </c>
      <c r="F143" s="159">
        <v>88</v>
      </c>
      <c r="G143" s="159"/>
    </row>
    <row r="144" spans="1:7">
      <c r="A144" s="149" t="s">
        <v>436</v>
      </c>
      <c r="B144" s="149" t="s">
        <v>2460</v>
      </c>
      <c r="C144" s="149">
        <v>353</v>
      </c>
      <c r="D144" s="159">
        <v>389</v>
      </c>
      <c r="E144" s="159">
        <v>742</v>
      </c>
      <c r="F144" s="159">
        <v>302</v>
      </c>
      <c r="G144" s="159"/>
    </row>
    <row r="145" spans="1:7">
      <c r="A145" s="149" t="s">
        <v>438</v>
      </c>
      <c r="B145" s="149" t="s">
        <v>2460</v>
      </c>
      <c r="C145" s="149">
        <v>201</v>
      </c>
      <c r="D145" s="159">
        <v>191</v>
      </c>
      <c r="E145" s="159">
        <v>392</v>
      </c>
      <c r="F145" s="159">
        <v>172</v>
      </c>
      <c r="G145" s="159"/>
    </row>
    <row r="146" spans="1:7">
      <c r="A146" s="149" t="s">
        <v>440</v>
      </c>
      <c r="B146" s="149" t="s">
        <v>2460</v>
      </c>
      <c r="C146" s="149">
        <v>195</v>
      </c>
      <c r="D146" s="159">
        <v>207</v>
      </c>
      <c r="E146" s="159">
        <v>402</v>
      </c>
      <c r="F146" s="159">
        <v>176</v>
      </c>
      <c r="G146" s="159"/>
    </row>
    <row r="147" spans="1:7">
      <c r="A147" s="149" t="s">
        <v>442</v>
      </c>
      <c r="B147" s="149" t="s">
        <v>2460</v>
      </c>
      <c r="C147" s="149">
        <v>213</v>
      </c>
      <c r="D147" s="159">
        <v>221</v>
      </c>
      <c r="E147" s="159">
        <v>434</v>
      </c>
      <c r="F147" s="159">
        <v>170</v>
      </c>
      <c r="G147" s="159"/>
    </row>
    <row r="148" spans="1:7">
      <c r="A148" s="149" t="s">
        <v>444</v>
      </c>
      <c r="B148" s="149" t="s">
        <v>2460</v>
      </c>
      <c r="C148" s="149">
        <v>124</v>
      </c>
      <c r="D148" s="159">
        <v>125</v>
      </c>
      <c r="E148" s="159">
        <v>249</v>
      </c>
      <c r="F148" s="159">
        <v>110</v>
      </c>
      <c r="G148" s="159"/>
    </row>
    <row r="149" spans="1:7">
      <c r="A149" s="149" t="s">
        <v>446</v>
      </c>
      <c r="B149" s="149" t="s">
        <v>2460</v>
      </c>
      <c r="C149" s="149">
        <v>183</v>
      </c>
      <c r="D149" s="159">
        <v>198</v>
      </c>
      <c r="E149" s="159">
        <v>381</v>
      </c>
      <c r="F149" s="159">
        <v>148</v>
      </c>
      <c r="G149" s="159"/>
    </row>
    <row r="150" spans="1:7">
      <c r="A150" s="149" t="s">
        <v>448</v>
      </c>
      <c r="B150" s="149" t="s">
        <v>2460</v>
      </c>
      <c r="C150" s="149">
        <v>422</v>
      </c>
      <c r="D150" s="159">
        <v>417</v>
      </c>
      <c r="E150" s="159">
        <v>839</v>
      </c>
      <c r="F150" s="159">
        <v>345</v>
      </c>
      <c r="G150" s="159"/>
    </row>
    <row r="151" spans="1:7">
      <c r="A151" s="149" t="s">
        <v>450</v>
      </c>
      <c r="B151" s="149" t="s">
        <v>2460</v>
      </c>
      <c r="C151" s="149">
        <v>178</v>
      </c>
      <c r="D151" s="159">
        <v>194</v>
      </c>
      <c r="E151" s="159">
        <v>372</v>
      </c>
      <c r="F151" s="159">
        <v>165</v>
      </c>
      <c r="G151" s="159"/>
    </row>
    <row r="152" spans="1:7">
      <c r="A152" s="149" t="s">
        <v>452</v>
      </c>
      <c r="B152" s="149" t="s">
        <v>2460</v>
      </c>
      <c r="C152" s="149">
        <v>313</v>
      </c>
      <c r="D152" s="159">
        <v>309</v>
      </c>
      <c r="E152" s="159">
        <v>622</v>
      </c>
      <c r="F152" s="159">
        <v>259</v>
      </c>
      <c r="G152" s="159"/>
    </row>
    <row r="153" spans="1:7">
      <c r="A153" s="149" t="s">
        <v>454</v>
      </c>
      <c r="B153" s="149" t="s">
        <v>2460</v>
      </c>
      <c r="C153" s="149">
        <v>700</v>
      </c>
      <c r="D153" s="159">
        <v>704</v>
      </c>
      <c r="E153" s="159">
        <v>1404</v>
      </c>
      <c r="F153" s="159">
        <v>601</v>
      </c>
      <c r="G153" s="159"/>
    </row>
    <row r="154" spans="1:7">
      <c r="A154" s="149" t="s">
        <v>456</v>
      </c>
      <c r="B154" s="149" t="s">
        <v>2460</v>
      </c>
      <c r="C154" s="149">
        <v>342</v>
      </c>
      <c r="D154" s="159">
        <v>362</v>
      </c>
      <c r="E154" s="159">
        <v>704</v>
      </c>
      <c r="F154" s="159">
        <v>290</v>
      </c>
      <c r="G154" s="159"/>
    </row>
    <row r="155" spans="1:7">
      <c r="A155" s="149" t="s">
        <v>458</v>
      </c>
      <c r="B155" s="149" t="s">
        <v>2460</v>
      </c>
      <c r="C155" s="149">
        <v>781</v>
      </c>
      <c r="D155" s="159">
        <v>738</v>
      </c>
      <c r="E155" s="159">
        <v>1519</v>
      </c>
      <c r="F155" s="159">
        <v>604</v>
      </c>
      <c r="G155" s="159"/>
    </row>
    <row r="156" spans="1:7">
      <c r="A156" s="149" t="s">
        <v>459</v>
      </c>
      <c r="B156" s="149" t="s">
        <v>2460</v>
      </c>
      <c r="C156" s="149">
        <v>452</v>
      </c>
      <c r="D156" s="159">
        <v>436</v>
      </c>
      <c r="E156" s="159">
        <v>888</v>
      </c>
      <c r="F156" s="159">
        <v>407</v>
      </c>
      <c r="G156" s="159"/>
    </row>
    <row r="157" spans="1:7">
      <c r="A157" s="149" t="s">
        <v>460</v>
      </c>
      <c r="B157" s="149" t="s">
        <v>2460</v>
      </c>
      <c r="C157" s="149">
        <v>109</v>
      </c>
      <c r="D157" s="159">
        <v>99</v>
      </c>
      <c r="E157" s="159">
        <v>208</v>
      </c>
      <c r="F157" s="159">
        <v>99</v>
      </c>
      <c r="G157" s="159"/>
    </row>
    <row r="158" spans="1:7">
      <c r="A158" s="149" t="s">
        <v>461</v>
      </c>
      <c r="B158" s="149" t="s">
        <v>2460</v>
      </c>
      <c r="C158" s="149">
        <v>298</v>
      </c>
      <c r="D158" s="159">
        <v>301</v>
      </c>
      <c r="E158" s="159">
        <v>599</v>
      </c>
      <c r="F158" s="159">
        <v>309</v>
      </c>
      <c r="G158" s="159"/>
    </row>
    <row r="159" spans="1:7">
      <c r="A159" s="149" t="s">
        <v>462</v>
      </c>
      <c r="B159" s="149" t="s">
        <v>2460</v>
      </c>
      <c r="C159" s="149">
        <v>369</v>
      </c>
      <c r="D159" s="159">
        <v>322</v>
      </c>
      <c r="E159" s="159">
        <v>691</v>
      </c>
      <c r="F159" s="159">
        <v>325</v>
      </c>
      <c r="G159" s="159"/>
    </row>
    <row r="160" spans="1:7">
      <c r="A160" s="149" t="s">
        <v>463</v>
      </c>
      <c r="B160" s="149" t="s">
        <v>2460</v>
      </c>
      <c r="C160" s="149">
        <v>596</v>
      </c>
      <c r="D160" s="159">
        <v>650</v>
      </c>
      <c r="E160" s="159">
        <v>1246</v>
      </c>
      <c r="F160" s="159">
        <v>593</v>
      </c>
      <c r="G160" s="159"/>
    </row>
    <row r="161" spans="1:7">
      <c r="A161" s="149" t="s">
        <v>465</v>
      </c>
      <c r="B161" s="149" t="s">
        <v>2460</v>
      </c>
      <c r="C161" s="149">
        <v>282</v>
      </c>
      <c r="D161" s="159">
        <v>285</v>
      </c>
      <c r="E161" s="159">
        <v>567</v>
      </c>
      <c r="F161" s="159">
        <v>208</v>
      </c>
      <c r="G161" s="159"/>
    </row>
    <row r="162" spans="1:7">
      <c r="A162" s="149" t="s">
        <v>467</v>
      </c>
      <c r="B162" s="149" t="s">
        <v>2460</v>
      </c>
      <c r="C162" s="149">
        <v>320</v>
      </c>
      <c r="D162" s="159">
        <v>301</v>
      </c>
      <c r="E162" s="159">
        <v>621</v>
      </c>
      <c r="F162" s="159">
        <v>238</v>
      </c>
      <c r="G162" s="159"/>
    </row>
    <row r="163" spans="1:7">
      <c r="A163" s="149" t="s">
        <v>469</v>
      </c>
      <c r="B163" s="149" t="s">
        <v>2460</v>
      </c>
      <c r="C163" s="149">
        <v>453</v>
      </c>
      <c r="D163" s="159">
        <v>444</v>
      </c>
      <c r="E163" s="159">
        <v>897</v>
      </c>
      <c r="F163" s="159">
        <v>391</v>
      </c>
      <c r="G163" s="159"/>
    </row>
    <row r="164" spans="1:7">
      <c r="A164" s="149" t="s">
        <v>471</v>
      </c>
      <c r="B164" s="149" t="s">
        <v>2460</v>
      </c>
      <c r="C164" s="149">
        <v>390</v>
      </c>
      <c r="D164" s="159">
        <v>399</v>
      </c>
      <c r="E164" s="159">
        <v>789</v>
      </c>
      <c r="F164" s="159">
        <v>331</v>
      </c>
      <c r="G164" s="159"/>
    </row>
    <row r="165" spans="1:7">
      <c r="A165" s="149" t="s">
        <v>473</v>
      </c>
      <c r="B165" s="149" t="s">
        <v>2460</v>
      </c>
      <c r="C165" s="149">
        <v>21</v>
      </c>
      <c r="D165" s="159">
        <v>13</v>
      </c>
      <c r="E165" s="159">
        <v>34</v>
      </c>
      <c r="F165" s="159">
        <v>34</v>
      </c>
      <c r="G165" s="159"/>
    </row>
    <row r="166" spans="1:7">
      <c r="A166" s="149" t="s">
        <v>475</v>
      </c>
      <c r="B166" s="149" t="s">
        <v>2460</v>
      </c>
      <c r="C166" s="149">
        <v>486</v>
      </c>
      <c r="D166" s="159">
        <v>414</v>
      </c>
      <c r="E166" s="159">
        <v>900</v>
      </c>
      <c r="F166" s="159">
        <v>578</v>
      </c>
      <c r="G166" s="159"/>
    </row>
    <row r="167" spans="1:7">
      <c r="A167" s="149" t="s">
        <v>477</v>
      </c>
      <c r="B167" s="149" t="s">
        <v>2460</v>
      </c>
      <c r="C167" s="149">
        <v>1008</v>
      </c>
      <c r="D167" s="159">
        <v>676</v>
      </c>
      <c r="E167" s="159">
        <v>1684</v>
      </c>
      <c r="F167" s="159">
        <v>1369</v>
      </c>
      <c r="G167" s="159"/>
    </row>
    <row r="168" spans="1:7">
      <c r="A168" s="149" t="s">
        <v>479</v>
      </c>
      <c r="B168" s="149" t="s">
        <v>2460</v>
      </c>
      <c r="C168" s="149">
        <v>746</v>
      </c>
      <c r="D168" s="159">
        <v>474</v>
      </c>
      <c r="E168" s="159">
        <v>1220</v>
      </c>
      <c r="F168" s="159">
        <v>1105</v>
      </c>
      <c r="G168" s="159"/>
    </row>
    <row r="169" spans="1:7">
      <c r="A169" s="149" t="s">
        <v>481</v>
      </c>
      <c r="B169" s="149" t="s">
        <v>2460</v>
      </c>
      <c r="C169" s="149">
        <v>380</v>
      </c>
      <c r="D169" s="159">
        <v>240</v>
      </c>
      <c r="E169" s="159">
        <v>620</v>
      </c>
      <c r="F169" s="159">
        <v>510</v>
      </c>
      <c r="G169" s="159"/>
    </row>
    <row r="170" spans="1:7">
      <c r="A170" s="149" t="s">
        <v>483</v>
      </c>
      <c r="B170" s="149" t="s">
        <v>2460</v>
      </c>
      <c r="C170" s="149">
        <v>1063</v>
      </c>
      <c r="D170" s="159">
        <v>1103</v>
      </c>
      <c r="E170" s="159">
        <v>2166</v>
      </c>
      <c r="F170" s="159">
        <v>790</v>
      </c>
      <c r="G170" s="159"/>
    </row>
    <row r="171" spans="1:7">
      <c r="A171" s="149" t="s">
        <v>485</v>
      </c>
      <c r="B171" s="149" t="s">
        <v>2460</v>
      </c>
      <c r="C171" s="149">
        <v>142</v>
      </c>
      <c r="D171" s="159">
        <v>134</v>
      </c>
      <c r="E171" s="159">
        <v>276</v>
      </c>
      <c r="F171" s="159">
        <v>102</v>
      </c>
      <c r="G171" s="159"/>
    </row>
    <row r="172" spans="1:7">
      <c r="A172" s="149" t="s">
        <v>487</v>
      </c>
      <c r="B172" s="149" t="s">
        <v>2460</v>
      </c>
      <c r="C172" s="149">
        <v>1079</v>
      </c>
      <c r="D172" s="159">
        <v>934</v>
      </c>
      <c r="E172" s="159">
        <v>2013</v>
      </c>
      <c r="F172" s="159">
        <v>1037</v>
      </c>
      <c r="G172" s="159"/>
    </row>
    <row r="173" spans="1:7">
      <c r="A173" s="149" t="s">
        <v>489</v>
      </c>
      <c r="B173" s="149" t="s">
        <v>2460</v>
      </c>
      <c r="C173" s="149">
        <v>835</v>
      </c>
      <c r="D173" s="159">
        <v>788</v>
      </c>
      <c r="E173" s="159">
        <v>1623</v>
      </c>
      <c r="F173" s="159">
        <v>733</v>
      </c>
      <c r="G173" s="159"/>
    </row>
    <row r="174" spans="1:7">
      <c r="A174" s="149" t="s">
        <v>491</v>
      </c>
      <c r="B174" s="149" t="s">
        <v>2460</v>
      </c>
      <c r="C174" s="149">
        <v>2191</v>
      </c>
      <c r="D174" s="159">
        <v>2208</v>
      </c>
      <c r="E174" s="159">
        <v>4399</v>
      </c>
      <c r="F174" s="159">
        <v>1710</v>
      </c>
      <c r="G174" s="159"/>
    </row>
    <row r="175" spans="1:7">
      <c r="A175" s="149" t="s">
        <v>493</v>
      </c>
      <c r="B175" s="149" t="s">
        <v>2460</v>
      </c>
      <c r="C175" s="149">
        <v>627</v>
      </c>
      <c r="D175" s="159">
        <v>575</v>
      </c>
      <c r="E175" s="159">
        <v>1202</v>
      </c>
      <c r="F175" s="159">
        <v>547</v>
      </c>
      <c r="G175" s="159"/>
    </row>
    <row r="176" spans="1:7">
      <c r="A176" s="149" t="s">
        <v>495</v>
      </c>
      <c r="B176" s="149" t="s">
        <v>2460</v>
      </c>
      <c r="C176" s="149">
        <v>1694</v>
      </c>
      <c r="D176" s="159">
        <v>1710</v>
      </c>
      <c r="E176" s="159">
        <v>3404</v>
      </c>
      <c r="F176" s="159">
        <v>1127</v>
      </c>
      <c r="G176" s="159"/>
    </row>
    <row r="177" spans="1:7">
      <c r="A177" s="149" t="s">
        <v>497</v>
      </c>
      <c r="B177" s="149" t="s">
        <v>2460</v>
      </c>
      <c r="C177" s="149">
        <v>995</v>
      </c>
      <c r="D177" s="159">
        <v>881</v>
      </c>
      <c r="E177" s="159">
        <v>1876</v>
      </c>
      <c r="F177" s="159">
        <v>882</v>
      </c>
      <c r="G177" s="159"/>
    </row>
    <row r="178" spans="1:7">
      <c r="A178" s="149" t="s">
        <v>499</v>
      </c>
      <c r="B178" s="149" t="s">
        <v>2460</v>
      </c>
      <c r="C178" s="149">
        <v>422</v>
      </c>
      <c r="D178" s="159">
        <v>400</v>
      </c>
      <c r="E178" s="159">
        <v>822</v>
      </c>
      <c r="F178" s="159">
        <v>434</v>
      </c>
      <c r="G178" s="159"/>
    </row>
    <row r="179" spans="1:7">
      <c r="A179" s="149" t="s">
        <v>501</v>
      </c>
      <c r="B179" s="149" t="s">
        <v>2460</v>
      </c>
      <c r="C179" s="149">
        <v>931</v>
      </c>
      <c r="D179" s="159">
        <v>958</v>
      </c>
      <c r="E179" s="159">
        <v>1889</v>
      </c>
      <c r="F179" s="159">
        <v>634</v>
      </c>
      <c r="G179" s="159"/>
    </row>
    <row r="180" spans="1:7">
      <c r="A180" s="149" t="s">
        <v>503</v>
      </c>
      <c r="B180" s="149" t="s">
        <v>2460</v>
      </c>
      <c r="C180" s="149">
        <v>1170</v>
      </c>
      <c r="D180" s="159">
        <v>1209</v>
      </c>
      <c r="E180" s="159">
        <v>2379</v>
      </c>
      <c r="F180" s="159">
        <v>970</v>
      </c>
      <c r="G180" s="159"/>
    </row>
    <row r="181" spans="1:7">
      <c r="A181" s="149" t="s">
        <v>505</v>
      </c>
      <c r="B181" s="149" t="s">
        <v>2460</v>
      </c>
      <c r="C181" s="149">
        <v>765</v>
      </c>
      <c r="D181" s="159">
        <v>855</v>
      </c>
      <c r="E181" s="159">
        <v>1620</v>
      </c>
      <c r="F181" s="159">
        <v>643</v>
      </c>
      <c r="G181" s="159"/>
    </row>
    <row r="182" spans="1:7">
      <c r="A182" s="149" t="s">
        <v>507</v>
      </c>
      <c r="B182" s="149" t="s">
        <v>2460</v>
      </c>
      <c r="C182" s="149">
        <v>1681</v>
      </c>
      <c r="D182" s="159">
        <v>1655</v>
      </c>
      <c r="E182" s="159">
        <v>3336</v>
      </c>
      <c r="F182" s="159">
        <v>1499</v>
      </c>
      <c r="G182" s="159"/>
    </row>
    <row r="183" spans="1:7">
      <c r="A183" s="149" t="s">
        <v>509</v>
      </c>
      <c r="B183" s="149" t="s">
        <v>2460</v>
      </c>
      <c r="C183" s="149">
        <v>927</v>
      </c>
      <c r="D183" s="159">
        <v>815</v>
      </c>
      <c r="E183" s="159">
        <v>1742</v>
      </c>
      <c r="F183" s="159">
        <v>1626</v>
      </c>
      <c r="G183" s="159"/>
    </row>
    <row r="184" spans="1:7">
      <c r="A184" s="149" t="s">
        <v>510</v>
      </c>
      <c r="B184" s="149" t="s">
        <v>2460</v>
      </c>
      <c r="C184" s="149">
        <v>17</v>
      </c>
      <c r="D184" s="159">
        <v>71</v>
      </c>
      <c r="E184" s="159">
        <v>88</v>
      </c>
      <c r="F184" s="159">
        <v>88</v>
      </c>
      <c r="G184" s="159"/>
    </row>
    <row r="185" spans="1:7">
      <c r="A185" s="149" t="s">
        <v>511</v>
      </c>
      <c r="B185" s="149" t="s">
        <v>2460</v>
      </c>
      <c r="C185" s="149">
        <v>574</v>
      </c>
      <c r="D185" s="159">
        <v>559</v>
      </c>
      <c r="E185" s="159">
        <v>1133</v>
      </c>
      <c r="F185" s="159">
        <v>485</v>
      </c>
      <c r="G185" s="159"/>
    </row>
    <row r="186" spans="1:7">
      <c r="A186" s="149" t="s">
        <v>512</v>
      </c>
      <c r="B186" s="149" t="s">
        <v>2460</v>
      </c>
      <c r="C186" s="149">
        <v>721</v>
      </c>
      <c r="D186" s="159">
        <v>692</v>
      </c>
      <c r="E186" s="159">
        <v>1413</v>
      </c>
      <c r="F186" s="159">
        <v>542</v>
      </c>
      <c r="G186" s="159"/>
    </row>
    <row r="187" spans="1:7">
      <c r="A187" s="149" t="s">
        <v>513</v>
      </c>
      <c r="B187" s="149" t="s">
        <v>2460</v>
      </c>
      <c r="C187" s="149">
        <v>271</v>
      </c>
      <c r="D187" s="159">
        <v>275</v>
      </c>
      <c r="E187" s="159">
        <v>546</v>
      </c>
      <c r="F187" s="159">
        <v>242</v>
      </c>
      <c r="G187" s="159"/>
    </row>
    <row r="188" spans="1:7">
      <c r="A188" s="149" t="s">
        <v>514</v>
      </c>
      <c r="B188" s="149" t="s">
        <v>2460</v>
      </c>
      <c r="C188" s="149">
        <v>654</v>
      </c>
      <c r="D188" s="159">
        <v>664</v>
      </c>
      <c r="E188" s="159">
        <v>1318</v>
      </c>
      <c r="F188" s="159">
        <v>646</v>
      </c>
      <c r="G188" s="159"/>
    </row>
    <row r="189" spans="1:7">
      <c r="A189" s="149" t="s">
        <v>2461</v>
      </c>
      <c r="B189" s="149" t="s">
        <v>2462</v>
      </c>
      <c r="C189" s="149">
        <v>94</v>
      </c>
      <c r="D189" s="159">
        <v>96</v>
      </c>
      <c r="E189" s="159">
        <v>190</v>
      </c>
      <c r="F189" s="159">
        <v>77</v>
      </c>
      <c r="G189" s="159"/>
    </row>
    <row r="190" spans="1:7">
      <c r="A190" s="149" t="s">
        <v>415</v>
      </c>
      <c r="B190" s="149" t="s">
        <v>2462</v>
      </c>
      <c r="C190" s="149">
        <v>147</v>
      </c>
      <c r="D190" s="159">
        <v>137</v>
      </c>
      <c r="E190" s="159">
        <v>284</v>
      </c>
      <c r="F190" s="159">
        <v>109</v>
      </c>
      <c r="G190" s="159"/>
    </row>
    <row r="191" spans="1:7">
      <c r="A191" s="149" t="s">
        <v>417</v>
      </c>
      <c r="B191" s="149" t="s">
        <v>2462</v>
      </c>
      <c r="C191" s="149">
        <v>1116</v>
      </c>
      <c r="D191" s="159">
        <v>1126</v>
      </c>
      <c r="E191" s="159">
        <v>2242</v>
      </c>
      <c r="F191" s="159">
        <v>951</v>
      </c>
      <c r="G191" s="159"/>
    </row>
    <row r="192" spans="1:7">
      <c r="A192" s="149" t="s">
        <v>419</v>
      </c>
      <c r="B192" s="149" t="s">
        <v>2462</v>
      </c>
      <c r="C192" s="149">
        <v>85</v>
      </c>
      <c r="D192" s="159">
        <v>84</v>
      </c>
      <c r="E192" s="159">
        <v>169</v>
      </c>
      <c r="F192" s="159">
        <v>66</v>
      </c>
      <c r="G192" s="159"/>
    </row>
    <row r="193" spans="1:7">
      <c r="A193" s="149" t="s">
        <v>421</v>
      </c>
      <c r="B193" s="149" t="s">
        <v>2462</v>
      </c>
      <c r="C193" s="149">
        <v>143</v>
      </c>
      <c r="D193" s="159">
        <v>159</v>
      </c>
      <c r="E193" s="159">
        <v>302</v>
      </c>
      <c r="F193" s="159">
        <v>118</v>
      </c>
      <c r="G193" s="159"/>
    </row>
    <row r="194" spans="1:7">
      <c r="A194" s="149" t="s">
        <v>423</v>
      </c>
      <c r="B194" s="149" t="s">
        <v>2462</v>
      </c>
      <c r="C194" s="149">
        <v>424</v>
      </c>
      <c r="D194" s="159">
        <v>429</v>
      </c>
      <c r="E194" s="159">
        <v>853</v>
      </c>
      <c r="F194" s="159">
        <v>323</v>
      </c>
      <c r="G194" s="159"/>
    </row>
    <row r="195" spans="1:7">
      <c r="A195" s="149" t="s">
        <v>425</v>
      </c>
      <c r="B195" s="149" t="s">
        <v>2462</v>
      </c>
      <c r="C195" s="149">
        <v>15</v>
      </c>
      <c r="D195" s="159">
        <v>8</v>
      </c>
      <c r="E195" s="159">
        <v>23</v>
      </c>
      <c r="F195" s="159">
        <v>15</v>
      </c>
      <c r="G195" s="159"/>
    </row>
    <row r="196" spans="1:7">
      <c r="A196" s="149" t="s">
        <v>427</v>
      </c>
      <c r="B196" s="149" t="s">
        <v>2462</v>
      </c>
      <c r="C196" s="149">
        <v>384</v>
      </c>
      <c r="D196" s="159">
        <v>422</v>
      </c>
      <c r="E196" s="159">
        <v>806</v>
      </c>
      <c r="F196" s="159">
        <v>339</v>
      </c>
      <c r="G196" s="159"/>
    </row>
    <row r="197" spans="1:7">
      <c r="A197" s="149" t="s">
        <v>429</v>
      </c>
      <c r="B197" s="149" t="s">
        <v>2462</v>
      </c>
      <c r="C197" s="149">
        <v>445</v>
      </c>
      <c r="D197" s="159">
        <v>466</v>
      </c>
      <c r="E197" s="159">
        <v>911</v>
      </c>
      <c r="F197" s="159">
        <v>359</v>
      </c>
      <c r="G197" s="159"/>
    </row>
    <row r="198" spans="1:7">
      <c r="A198" s="149" t="s">
        <v>431</v>
      </c>
      <c r="B198" s="149" t="s">
        <v>2462</v>
      </c>
      <c r="C198" s="149">
        <v>502</v>
      </c>
      <c r="D198" s="159">
        <v>501</v>
      </c>
      <c r="E198" s="159">
        <v>1003</v>
      </c>
      <c r="F198" s="159">
        <v>398</v>
      </c>
      <c r="G198" s="159"/>
    </row>
    <row r="199" spans="1:7">
      <c r="A199" s="149" t="s">
        <v>433</v>
      </c>
      <c r="B199" s="149" t="s">
        <v>2462</v>
      </c>
      <c r="C199" s="149">
        <v>419</v>
      </c>
      <c r="D199" s="159">
        <v>419</v>
      </c>
      <c r="E199" s="159">
        <v>838</v>
      </c>
      <c r="F199" s="159">
        <v>345</v>
      </c>
      <c r="G199" s="159"/>
    </row>
    <row r="200" spans="1:7">
      <c r="A200" s="149" t="s">
        <v>435</v>
      </c>
      <c r="B200" s="149" t="s">
        <v>2462</v>
      </c>
      <c r="C200" s="149">
        <v>720</v>
      </c>
      <c r="D200" s="159">
        <v>751</v>
      </c>
      <c r="E200" s="159">
        <v>1471</v>
      </c>
      <c r="F200" s="159">
        <v>580</v>
      </c>
      <c r="G200" s="159"/>
    </row>
    <row r="201" spans="1:7">
      <c r="A201" s="149" t="s">
        <v>437</v>
      </c>
      <c r="B201" s="149" t="s">
        <v>2462</v>
      </c>
      <c r="C201" s="149">
        <v>334</v>
      </c>
      <c r="D201" s="159">
        <v>341</v>
      </c>
      <c r="E201" s="159">
        <v>675</v>
      </c>
      <c r="F201" s="159">
        <v>247</v>
      </c>
      <c r="G201" s="159"/>
    </row>
    <row r="202" spans="1:7">
      <c r="A202" s="149" t="s">
        <v>439</v>
      </c>
      <c r="B202" s="149" t="s">
        <v>2462</v>
      </c>
      <c r="C202" s="149">
        <v>858</v>
      </c>
      <c r="D202" s="159">
        <v>866</v>
      </c>
      <c r="E202" s="159">
        <v>1724</v>
      </c>
      <c r="F202" s="159">
        <v>681</v>
      </c>
      <c r="G202" s="159"/>
    </row>
    <row r="203" spans="1:7">
      <c r="A203" s="149" t="s">
        <v>441</v>
      </c>
      <c r="B203" s="149" t="s">
        <v>2462</v>
      </c>
      <c r="C203" s="149">
        <v>163</v>
      </c>
      <c r="D203" s="159">
        <v>167</v>
      </c>
      <c r="E203" s="159">
        <v>330</v>
      </c>
      <c r="F203" s="159">
        <v>150</v>
      </c>
      <c r="G203" s="159"/>
    </row>
    <row r="204" spans="1:7">
      <c r="A204" s="149" t="s">
        <v>443</v>
      </c>
      <c r="B204" s="149" t="s">
        <v>2462</v>
      </c>
      <c r="C204" s="149">
        <v>847</v>
      </c>
      <c r="D204" s="159">
        <v>698</v>
      </c>
      <c r="E204" s="159">
        <v>1545</v>
      </c>
      <c r="F204" s="159">
        <v>903</v>
      </c>
      <c r="G204" s="159"/>
    </row>
    <row r="205" spans="1:7">
      <c r="A205" s="149" t="s">
        <v>445</v>
      </c>
      <c r="B205" s="149" t="s">
        <v>2462</v>
      </c>
      <c r="C205" s="149">
        <v>520</v>
      </c>
      <c r="D205" s="159">
        <v>501</v>
      </c>
      <c r="E205" s="159">
        <v>1021</v>
      </c>
      <c r="F205" s="159">
        <v>568</v>
      </c>
      <c r="G205" s="159"/>
    </row>
    <row r="206" spans="1:7">
      <c r="A206" s="149" t="s">
        <v>447</v>
      </c>
      <c r="B206" s="149" t="s">
        <v>2462</v>
      </c>
      <c r="C206" s="149">
        <v>1081</v>
      </c>
      <c r="D206" s="159">
        <v>974</v>
      </c>
      <c r="E206" s="159">
        <v>2055</v>
      </c>
      <c r="F206" s="159">
        <v>1193</v>
      </c>
      <c r="G206" s="159"/>
    </row>
    <row r="207" spans="1:7">
      <c r="A207" s="149" t="s">
        <v>449</v>
      </c>
      <c r="B207" s="149" t="s">
        <v>2462</v>
      </c>
      <c r="C207" s="149">
        <v>1081</v>
      </c>
      <c r="D207" s="159">
        <v>1070</v>
      </c>
      <c r="E207" s="159">
        <v>2151</v>
      </c>
      <c r="F207" s="159">
        <v>1026</v>
      </c>
      <c r="G207" s="159"/>
    </row>
    <row r="208" spans="1:7">
      <c r="A208" s="149" t="s">
        <v>451</v>
      </c>
      <c r="B208" s="149" t="s">
        <v>2462</v>
      </c>
      <c r="C208" s="149">
        <v>24</v>
      </c>
      <c r="D208" s="159">
        <v>22</v>
      </c>
      <c r="E208" s="159">
        <v>46</v>
      </c>
      <c r="F208" s="159">
        <v>13</v>
      </c>
      <c r="G208" s="159"/>
    </row>
    <row r="209" spans="1:7">
      <c r="A209" s="149" t="s">
        <v>453</v>
      </c>
      <c r="B209" s="149" t="s">
        <v>2462</v>
      </c>
      <c r="C209" s="149">
        <v>99</v>
      </c>
      <c r="D209" s="159">
        <v>84</v>
      </c>
      <c r="E209" s="159">
        <v>183</v>
      </c>
      <c r="F209" s="159">
        <v>95</v>
      </c>
      <c r="G209" s="159"/>
    </row>
    <row r="210" spans="1:7">
      <c r="A210" s="149" t="s">
        <v>455</v>
      </c>
      <c r="B210" s="149" t="s">
        <v>2462</v>
      </c>
      <c r="C210" s="149">
        <v>303</v>
      </c>
      <c r="D210" s="159">
        <v>273</v>
      </c>
      <c r="E210" s="159">
        <v>576</v>
      </c>
      <c r="F210" s="159">
        <v>302</v>
      </c>
      <c r="G210" s="159"/>
    </row>
    <row r="211" spans="1:7">
      <c r="A211" s="149" t="s">
        <v>457</v>
      </c>
      <c r="B211" s="149" t="s">
        <v>2462</v>
      </c>
      <c r="C211" s="149">
        <v>251</v>
      </c>
      <c r="D211" s="159">
        <v>241</v>
      </c>
      <c r="E211" s="159">
        <v>492</v>
      </c>
      <c r="F211" s="159">
        <v>208</v>
      </c>
      <c r="G211" s="159"/>
    </row>
    <row r="212" spans="1:7">
      <c r="A212" s="149" t="s">
        <v>2463</v>
      </c>
      <c r="B212" s="149" t="s">
        <v>2465</v>
      </c>
      <c r="C212" s="149">
        <v>414</v>
      </c>
      <c r="D212" s="159">
        <v>397</v>
      </c>
      <c r="E212" s="159">
        <v>811</v>
      </c>
      <c r="F212" s="159">
        <v>305</v>
      </c>
      <c r="G212" s="159"/>
    </row>
    <row r="213" spans="1:7">
      <c r="A213" s="149" t="s">
        <v>464</v>
      </c>
      <c r="B213" s="149" t="s">
        <v>2465</v>
      </c>
      <c r="C213" s="149">
        <v>1085</v>
      </c>
      <c r="D213" s="159">
        <v>1040</v>
      </c>
      <c r="E213" s="159">
        <v>2125</v>
      </c>
      <c r="F213" s="159">
        <v>815</v>
      </c>
      <c r="G213" s="159"/>
    </row>
    <row r="214" spans="1:7">
      <c r="A214" s="149" t="s">
        <v>466</v>
      </c>
      <c r="B214" s="149" t="s">
        <v>2465</v>
      </c>
      <c r="C214" s="149">
        <v>200</v>
      </c>
      <c r="D214" s="159">
        <v>208</v>
      </c>
      <c r="E214" s="159">
        <v>408</v>
      </c>
      <c r="F214" s="159">
        <v>136</v>
      </c>
      <c r="G214" s="159"/>
    </row>
    <row r="215" spans="1:7">
      <c r="A215" s="149" t="s">
        <v>468</v>
      </c>
      <c r="B215" s="149" t="s">
        <v>2465</v>
      </c>
      <c r="C215" s="149">
        <v>223</v>
      </c>
      <c r="D215" s="159">
        <v>227</v>
      </c>
      <c r="E215" s="159">
        <v>450</v>
      </c>
      <c r="F215" s="159">
        <v>174</v>
      </c>
      <c r="G215" s="159"/>
    </row>
    <row r="216" spans="1:7">
      <c r="A216" s="149" t="s">
        <v>470</v>
      </c>
      <c r="B216" s="149" t="s">
        <v>2465</v>
      </c>
      <c r="C216" s="149">
        <v>1908</v>
      </c>
      <c r="D216" s="159">
        <v>1833</v>
      </c>
      <c r="E216" s="159">
        <v>3741</v>
      </c>
      <c r="F216" s="159">
        <v>1538</v>
      </c>
      <c r="G216" s="159"/>
    </row>
    <row r="217" spans="1:7">
      <c r="A217" s="149" t="s">
        <v>2464</v>
      </c>
      <c r="B217" s="149" t="s">
        <v>2465</v>
      </c>
      <c r="C217" s="149">
        <v>1</v>
      </c>
      <c r="D217" s="159">
        <v>0</v>
      </c>
      <c r="E217" s="159">
        <v>1</v>
      </c>
      <c r="F217" s="159">
        <v>1</v>
      </c>
      <c r="G217" s="159"/>
    </row>
    <row r="218" spans="1:7">
      <c r="A218" s="149" t="s">
        <v>472</v>
      </c>
      <c r="B218" s="149" t="s">
        <v>2465</v>
      </c>
      <c r="C218" s="149">
        <v>287</v>
      </c>
      <c r="D218" s="159">
        <v>285</v>
      </c>
      <c r="E218" s="159">
        <v>572</v>
      </c>
      <c r="F218" s="159">
        <v>227</v>
      </c>
      <c r="G218" s="159"/>
    </row>
    <row r="219" spans="1:7">
      <c r="A219" s="149" t="s">
        <v>474</v>
      </c>
      <c r="B219" s="149" t="s">
        <v>2465</v>
      </c>
      <c r="C219" s="149">
        <v>56</v>
      </c>
      <c r="D219" s="159">
        <v>61</v>
      </c>
      <c r="E219" s="159">
        <v>117</v>
      </c>
      <c r="F219" s="159">
        <v>52</v>
      </c>
      <c r="G219" s="159"/>
    </row>
    <row r="220" spans="1:7">
      <c r="A220" s="149" t="s">
        <v>476</v>
      </c>
      <c r="B220" s="149" t="s">
        <v>2465</v>
      </c>
      <c r="C220" s="149">
        <v>99</v>
      </c>
      <c r="D220" s="159">
        <v>110</v>
      </c>
      <c r="E220" s="159">
        <v>209</v>
      </c>
      <c r="F220" s="159">
        <v>77</v>
      </c>
      <c r="G220" s="159"/>
    </row>
    <row r="221" spans="1:7">
      <c r="A221" s="149" t="s">
        <v>478</v>
      </c>
      <c r="B221" s="149" t="s">
        <v>2465</v>
      </c>
      <c r="C221" s="149">
        <v>133</v>
      </c>
      <c r="D221" s="159">
        <v>42</v>
      </c>
      <c r="E221" s="159">
        <v>175</v>
      </c>
      <c r="F221" s="159">
        <v>136</v>
      </c>
      <c r="G221" s="159"/>
    </row>
    <row r="222" spans="1:7">
      <c r="A222" s="149" t="s">
        <v>480</v>
      </c>
      <c r="B222" s="149" t="s">
        <v>2465</v>
      </c>
      <c r="C222" s="149">
        <v>80</v>
      </c>
      <c r="D222" s="159">
        <v>90</v>
      </c>
      <c r="E222" s="159">
        <v>170</v>
      </c>
      <c r="F222" s="159">
        <v>61</v>
      </c>
      <c r="G222" s="159"/>
    </row>
    <row r="223" spans="1:7">
      <c r="A223" s="149" t="s">
        <v>482</v>
      </c>
      <c r="B223" s="149" t="s">
        <v>2465</v>
      </c>
      <c r="C223" s="149">
        <v>334</v>
      </c>
      <c r="D223" s="159">
        <v>348</v>
      </c>
      <c r="E223" s="159">
        <v>682</v>
      </c>
      <c r="F223" s="159">
        <v>317</v>
      </c>
      <c r="G223" s="159"/>
    </row>
    <row r="224" spans="1:7">
      <c r="A224" s="149" t="s">
        <v>484</v>
      </c>
      <c r="B224" s="149" t="s">
        <v>2465</v>
      </c>
      <c r="C224" s="149">
        <v>160</v>
      </c>
      <c r="D224" s="159">
        <v>186</v>
      </c>
      <c r="E224" s="159">
        <v>346</v>
      </c>
      <c r="F224" s="159">
        <v>122</v>
      </c>
      <c r="G224" s="159"/>
    </row>
    <row r="225" spans="1:7">
      <c r="A225" s="149" t="s">
        <v>486</v>
      </c>
      <c r="B225" s="149" t="s">
        <v>2465</v>
      </c>
      <c r="C225" s="149">
        <v>415</v>
      </c>
      <c r="D225" s="159">
        <v>421</v>
      </c>
      <c r="E225" s="159">
        <v>836</v>
      </c>
      <c r="F225" s="159">
        <v>299</v>
      </c>
      <c r="G225" s="159"/>
    </row>
    <row r="226" spans="1:7">
      <c r="A226" s="149" t="s">
        <v>488</v>
      </c>
      <c r="B226" s="149" t="s">
        <v>2465</v>
      </c>
      <c r="C226" s="149">
        <v>77</v>
      </c>
      <c r="D226" s="159">
        <v>82</v>
      </c>
      <c r="E226" s="159">
        <v>159</v>
      </c>
      <c r="F226" s="159">
        <v>68</v>
      </c>
      <c r="G226" s="159"/>
    </row>
    <row r="227" spans="1:7">
      <c r="A227" s="149" t="s">
        <v>490</v>
      </c>
      <c r="B227" s="149" t="s">
        <v>2465</v>
      </c>
      <c r="C227" s="149">
        <v>414</v>
      </c>
      <c r="D227" s="159">
        <v>424</v>
      </c>
      <c r="E227" s="159">
        <v>838</v>
      </c>
      <c r="F227" s="159">
        <v>386</v>
      </c>
      <c r="G227" s="159"/>
    </row>
    <row r="228" spans="1:7">
      <c r="A228" s="149" t="s">
        <v>492</v>
      </c>
      <c r="B228" s="149" t="s">
        <v>2465</v>
      </c>
      <c r="C228" s="149">
        <v>436</v>
      </c>
      <c r="D228" s="159">
        <v>391</v>
      </c>
      <c r="E228" s="159">
        <v>827</v>
      </c>
      <c r="F228" s="159">
        <v>422</v>
      </c>
      <c r="G228" s="159"/>
    </row>
    <row r="229" spans="1:7">
      <c r="A229" s="149" t="s">
        <v>494</v>
      </c>
      <c r="B229" s="149" t="s">
        <v>2465</v>
      </c>
      <c r="C229" s="149">
        <v>305</v>
      </c>
      <c r="D229" s="159">
        <v>243</v>
      </c>
      <c r="E229" s="159">
        <v>548</v>
      </c>
      <c r="F229" s="159">
        <v>319</v>
      </c>
      <c r="G229" s="159"/>
    </row>
    <row r="230" spans="1:7">
      <c r="A230" s="149" t="s">
        <v>496</v>
      </c>
      <c r="B230" s="149" t="s">
        <v>2465</v>
      </c>
      <c r="C230" s="149">
        <v>214</v>
      </c>
      <c r="D230" s="159">
        <v>207</v>
      </c>
      <c r="E230" s="159">
        <v>421</v>
      </c>
      <c r="F230" s="159">
        <v>231</v>
      </c>
      <c r="G230" s="159"/>
    </row>
    <row r="231" spans="1:7">
      <c r="A231" s="149" t="s">
        <v>498</v>
      </c>
      <c r="B231" s="149" t="s">
        <v>2465</v>
      </c>
      <c r="C231" s="149">
        <v>15</v>
      </c>
      <c r="D231" s="159">
        <v>14</v>
      </c>
      <c r="E231" s="159">
        <v>29</v>
      </c>
      <c r="F231" s="159">
        <v>18</v>
      </c>
      <c r="G231" s="159"/>
    </row>
    <row r="232" spans="1:7">
      <c r="A232" s="149" t="s">
        <v>500</v>
      </c>
      <c r="B232" s="149" t="s">
        <v>2465</v>
      </c>
      <c r="C232" s="149">
        <v>25</v>
      </c>
      <c r="D232" s="159">
        <v>22</v>
      </c>
      <c r="E232" s="159">
        <v>47</v>
      </c>
      <c r="F232" s="159">
        <v>16</v>
      </c>
      <c r="G232" s="159"/>
    </row>
    <row r="233" spans="1:7">
      <c r="A233" s="149" t="s">
        <v>502</v>
      </c>
      <c r="B233" s="149" t="s">
        <v>2465</v>
      </c>
      <c r="C233" s="149">
        <v>225</v>
      </c>
      <c r="D233" s="159">
        <v>236</v>
      </c>
      <c r="E233" s="159">
        <v>461</v>
      </c>
      <c r="F233" s="159">
        <v>190</v>
      </c>
      <c r="G233" s="159"/>
    </row>
    <row r="234" spans="1:7">
      <c r="A234" s="149" t="s">
        <v>504</v>
      </c>
      <c r="B234" s="149" t="s">
        <v>2465</v>
      </c>
      <c r="C234" s="149">
        <v>467</v>
      </c>
      <c r="D234" s="159">
        <v>476</v>
      </c>
      <c r="E234" s="159">
        <v>943</v>
      </c>
      <c r="F234" s="159">
        <v>324</v>
      </c>
      <c r="G234" s="159"/>
    </row>
    <row r="235" spans="1:7">
      <c r="A235" s="149" t="s">
        <v>506</v>
      </c>
      <c r="B235" s="149" t="s">
        <v>2465</v>
      </c>
      <c r="C235" s="149">
        <v>681</v>
      </c>
      <c r="D235" s="159">
        <v>679</v>
      </c>
      <c r="E235" s="159">
        <v>1360</v>
      </c>
      <c r="F235" s="159">
        <v>444</v>
      </c>
      <c r="G235" s="159"/>
    </row>
    <row r="236" spans="1:7">
      <c r="A236" s="149" t="s">
        <v>508</v>
      </c>
      <c r="B236" s="149" t="s">
        <v>2465</v>
      </c>
      <c r="C236" s="149">
        <v>3</v>
      </c>
      <c r="D236" s="159">
        <v>3</v>
      </c>
      <c r="E236" s="159">
        <v>6</v>
      </c>
      <c r="F236" s="159">
        <v>2</v>
      </c>
      <c r="G236" s="159"/>
    </row>
    <row r="237" spans="1:7">
      <c r="A237" s="149" t="s">
        <v>2466</v>
      </c>
      <c r="B237" s="149" t="s">
        <v>2466</v>
      </c>
      <c r="C237" s="149">
        <v>225</v>
      </c>
      <c r="D237" s="159">
        <v>266</v>
      </c>
      <c r="E237" s="159">
        <v>491</v>
      </c>
      <c r="F237" s="159">
        <v>250</v>
      </c>
      <c r="G237" s="159"/>
    </row>
    <row r="238" spans="1:7">
      <c r="A238" s="149" t="s">
        <v>517</v>
      </c>
      <c r="B238" s="149" t="s">
        <v>2466</v>
      </c>
      <c r="C238" s="149">
        <v>325</v>
      </c>
      <c r="D238" s="159">
        <v>304</v>
      </c>
      <c r="E238" s="159">
        <v>629</v>
      </c>
      <c r="F238" s="159">
        <v>279</v>
      </c>
      <c r="G238" s="159"/>
    </row>
    <row r="239" spans="1:7">
      <c r="A239" s="149" t="s">
        <v>519</v>
      </c>
      <c r="B239" s="149" t="s">
        <v>2466</v>
      </c>
      <c r="C239" s="149">
        <v>221</v>
      </c>
      <c r="D239" s="159">
        <v>244</v>
      </c>
      <c r="E239" s="159">
        <v>465</v>
      </c>
      <c r="F239" s="159">
        <v>192</v>
      </c>
      <c r="G239" s="159"/>
    </row>
    <row r="240" spans="1:7">
      <c r="A240" s="149" t="s">
        <v>521</v>
      </c>
      <c r="B240" s="149" t="s">
        <v>2466</v>
      </c>
      <c r="C240" s="149">
        <v>312</v>
      </c>
      <c r="D240" s="159">
        <v>318</v>
      </c>
      <c r="E240" s="159">
        <v>630</v>
      </c>
      <c r="F240" s="159">
        <v>266</v>
      </c>
      <c r="G240" s="159"/>
    </row>
    <row r="241" spans="1:7">
      <c r="A241" s="149" t="s">
        <v>523</v>
      </c>
      <c r="B241" s="149" t="s">
        <v>2466</v>
      </c>
      <c r="C241" s="149">
        <v>270</v>
      </c>
      <c r="D241" s="159">
        <v>287</v>
      </c>
      <c r="E241" s="159">
        <v>557</v>
      </c>
      <c r="F241" s="159">
        <v>216</v>
      </c>
      <c r="G241" s="159"/>
    </row>
    <row r="242" spans="1:7">
      <c r="A242" s="149" t="s">
        <v>525</v>
      </c>
      <c r="B242" s="149" t="s">
        <v>2466</v>
      </c>
      <c r="C242" s="149">
        <v>309</v>
      </c>
      <c r="D242" s="159">
        <v>338</v>
      </c>
      <c r="E242" s="159">
        <v>647</v>
      </c>
      <c r="F242" s="159">
        <v>258</v>
      </c>
      <c r="G242" s="159"/>
    </row>
    <row r="243" spans="1:7">
      <c r="A243" s="149" t="s">
        <v>527</v>
      </c>
      <c r="B243" s="149" t="s">
        <v>2466</v>
      </c>
      <c r="C243" s="149">
        <v>37</v>
      </c>
      <c r="D243" s="159">
        <v>32</v>
      </c>
      <c r="E243" s="159">
        <v>69</v>
      </c>
      <c r="F243" s="159">
        <v>39</v>
      </c>
      <c r="G243" s="159"/>
    </row>
    <row r="244" spans="1:7">
      <c r="A244" s="149" t="s">
        <v>528</v>
      </c>
      <c r="B244" s="149" t="s">
        <v>2466</v>
      </c>
      <c r="C244" s="149">
        <v>45</v>
      </c>
      <c r="D244" s="159">
        <v>35</v>
      </c>
      <c r="E244" s="159">
        <v>80</v>
      </c>
      <c r="F244" s="159">
        <v>43</v>
      </c>
      <c r="G244" s="159"/>
    </row>
    <row r="245" spans="1:7">
      <c r="A245" s="149" t="s">
        <v>530</v>
      </c>
      <c r="B245" s="149" t="s">
        <v>2466</v>
      </c>
      <c r="C245" s="149">
        <v>44</v>
      </c>
      <c r="D245" s="159">
        <v>49</v>
      </c>
      <c r="E245" s="159">
        <v>93</v>
      </c>
      <c r="F245" s="159">
        <v>36</v>
      </c>
      <c r="G245" s="159"/>
    </row>
    <row r="246" spans="1:7">
      <c r="A246" s="149" t="s">
        <v>532</v>
      </c>
      <c r="B246" s="149" t="s">
        <v>2466</v>
      </c>
      <c r="C246" s="149">
        <v>102</v>
      </c>
      <c r="D246" s="159">
        <v>120</v>
      </c>
      <c r="E246" s="159">
        <v>222</v>
      </c>
      <c r="F246" s="159">
        <v>78</v>
      </c>
      <c r="G246" s="159"/>
    </row>
    <row r="247" spans="1:7">
      <c r="A247" s="149" t="s">
        <v>534</v>
      </c>
      <c r="B247" s="149" t="s">
        <v>2466</v>
      </c>
      <c r="C247" s="149">
        <v>192</v>
      </c>
      <c r="D247" s="159">
        <v>203</v>
      </c>
      <c r="E247" s="159">
        <v>395</v>
      </c>
      <c r="F247" s="159">
        <v>143</v>
      </c>
      <c r="G247" s="159"/>
    </row>
    <row r="248" spans="1:7">
      <c r="A248" s="149" t="s">
        <v>536</v>
      </c>
      <c r="B248" s="149" t="s">
        <v>2466</v>
      </c>
      <c r="C248" s="149">
        <v>314</v>
      </c>
      <c r="D248" s="159">
        <v>313</v>
      </c>
      <c r="E248" s="159">
        <v>627</v>
      </c>
      <c r="F248" s="159">
        <v>249</v>
      </c>
      <c r="G248" s="159"/>
    </row>
    <row r="249" spans="1:7">
      <c r="A249" s="149" t="s">
        <v>538</v>
      </c>
      <c r="B249" s="149" t="s">
        <v>2466</v>
      </c>
      <c r="C249" s="149">
        <v>13</v>
      </c>
      <c r="D249" s="159">
        <v>13</v>
      </c>
      <c r="E249" s="159">
        <v>26</v>
      </c>
      <c r="F249" s="159">
        <v>10</v>
      </c>
      <c r="G249" s="159"/>
    </row>
    <row r="250" spans="1:7">
      <c r="A250" s="149" t="s">
        <v>540</v>
      </c>
      <c r="B250" s="149" t="s">
        <v>2466</v>
      </c>
      <c r="C250" s="149">
        <v>58</v>
      </c>
      <c r="D250" s="159">
        <v>57</v>
      </c>
      <c r="E250" s="159">
        <v>115</v>
      </c>
      <c r="F250" s="159">
        <v>52</v>
      </c>
      <c r="G250" s="159"/>
    </row>
    <row r="251" spans="1:7">
      <c r="A251" s="149" t="s">
        <v>542</v>
      </c>
      <c r="B251" s="149" t="s">
        <v>2466</v>
      </c>
      <c r="C251" s="149">
        <v>111</v>
      </c>
      <c r="D251" s="159">
        <v>102</v>
      </c>
      <c r="E251" s="159">
        <v>213</v>
      </c>
      <c r="F251" s="159">
        <v>87</v>
      </c>
      <c r="G251" s="159"/>
    </row>
    <row r="252" spans="1:7">
      <c r="A252" s="149" t="s">
        <v>544</v>
      </c>
      <c r="B252" s="149" t="s">
        <v>2466</v>
      </c>
      <c r="C252" s="149">
        <v>59</v>
      </c>
      <c r="D252" s="159">
        <v>59</v>
      </c>
      <c r="E252" s="159">
        <v>118</v>
      </c>
      <c r="F252" s="159">
        <v>51</v>
      </c>
      <c r="G252" s="159"/>
    </row>
    <row r="253" spans="1:7">
      <c r="A253" s="149" t="s">
        <v>546</v>
      </c>
      <c r="B253" s="149" t="s">
        <v>2466</v>
      </c>
      <c r="C253" s="149">
        <v>407</v>
      </c>
      <c r="D253" s="159">
        <v>412</v>
      </c>
      <c r="E253" s="159">
        <v>819</v>
      </c>
      <c r="F253" s="159">
        <v>343</v>
      </c>
      <c r="G253" s="159"/>
    </row>
    <row r="254" spans="1:7">
      <c r="A254" s="149" t="s">
        <v>548</v>
      </c>
      <c r="B254" s="149" t="s">
        <v>2466</v>
      </c>
      <c r="C254" s="149">
        <v>76</v>
      </c>
      <c r="D254" s="159">
        <v>55</v>
      </c>
      <c r="E254" s="159">
        <v>131</v>
      </c>
      <c r="F254" s="159">
        <v>52</v>
      </c>
      <c r="G254" s="159"/>
    </row>
    <row r="255" spans="1:7">
      <c r="A255" s="149" t="s">
        <v>550</v>
      </c>
      <c r="B255" s="149" t="s">
        <v>2466</v>
      </c>
      <c r="C255" s="149">
        <v>1377</v>
      </c>
      <c r="D255" s="159">
        <v>1434</v>
      </c>
      <c r="E255" s="159">
        <v>2811</v>
      </c>
      <c r="F255" s="159">
        <v>1229</v>
      </c>
      <c r="G255" s="159"/>
    </row>
    <row r="256" spans="1:7">
      <c r="A256" s="149" t="s">
        <v>552</v>
      </c>
      <c r="B256" s="149" t="s">
        <v>2466</v>
      </c>
      <c r="C256" s="149">
        <v>33</v>
      </c>
      <c r="D256" s="159">
        <v>37</v>
      </c>
      <c r="E256" s="159">
        <v>70</v>
      </c>
      <c r="F256" s="159">
        <v>24</v>
      </c>
      <c r="G256" s="159"/>
    </row>
    <row r="257" spans="1:7">
      <c r="A257" s="149" t="s">
        <v>554</v>
      </c>
      <c r="B257" s="149" t="s">
        <v>2466</v>
      </c>
      <c r="C257" s="149">
        <v>192</v>
      </c>
      <c r="D257" s="159">
        <v>178</v>
      </c>
      <c r="E257" s="159">
        <v>370</v>
      </c>
      <c r="F257" s="159">
        <v>153</v>
      </c>
      <c r="G257" s="159"/>
    </row>
    <row r="258" spans="1:7">
      <c r="A258" s="149" t="s">
        <v>556</v>
      </c>
      <c r="B258" s="149" t="s">
        <v>2466</v>
      </c>
      <c r="C258" s="149">
        <v>199</v>
      </c>
      <c r="D258" s="159">
        <v>140</v>
      </c>
      <c r="E258" s="159">
        <v>339</v>
      </c>
      <c r="F258" s="159">
        <v>178</v>
      </c>
      <c r="G258" s="159"/>
    </row>
    <row r="259" spans="1:7">
      <c r="A259" s="149" t="s">
        <v>558</v>
      </c>
      <c r="B259" s="149" t="s">
        <v>2466</v>
      </c>
      <c r="C259" s="149">
        <v>176</v>
      </c>
      <c r="D259" s="159">
        <v>186</v>
      </c>
      <c r="E259" s="159">
        <v>362</v>
      </c>
      <c r="F259" s="159">
        <v>140</v>
      </c>
      <c r="G259" s="159"/>
    </row>
    <row r="260" spans="1:7">
      <c r="A260" s="149" t="s">
        <v>560</v>
      </c>
      <c r="B260" s="149" t="s">
        <v>2466</v>
      </c>
      <c r="C260" s="149">
        <v>112</v>
      </c>
      <c r="D260" s="159">
        <v>113</v>
      </c>
      <c r="E260" s="159">
        <v>225</v>
      </c>
      <c r="F260" s="159">
        <v>138</v>
      </c>
      <c r="G260" s="159"/>
    </row>
    <row r="261" spans="1:7">
      <c r="A261" s="149" t="s">
        <v>562</v>
      </c>
      <c r="B261" s="149" t="s">
        <v>2466</v>
      </c>
      <c r="C261" s="149">
        <v>876</v>
      </c>
      <c r="D261" s="159">
        <v>895</v>
      </c>
      <c r="E261" s="159">
        <v>1771</v>
      </c>
      <c r="F261" s="159">
        <v>783</v>
      </c>
      <c r="G261" s="159"/>
    </row>
    <row r="262" spans="1:7">
      <c r="A262" s="149" t="s">
        <v>564</v>
      </c>
      <c r="B262" s="149" t="s">
        <v>2466</v>
      </c>
      <c r="C262" s="149">
        <v>208</v>
      </c>
      <c r="D262" s="159">
        <v>214</v>
      </c>
      <c r="E262" s="159">
        <v>422</v>
      </c>
      <c r="F262" s="159">
        <v>174</v>
      </c>
      <c r="G262" s="159"/>
    </row>
    <row r="263" spans="1:7">
      <c r="A263" s="149" t="s">
        <v>566</v>
      </c>
      <c r="B263" s="149" t="s">
        <v>2466</v>
      </c>
      <c r="C263" s="149">
        <v>94</v>
      </c>
      <c r="D263" s="159">
        <v>76</v>
      </c>
      <c r="E263" s="159">
        <v>170</v>
      </c>
      <c r="F263" s="159">
        <v>62</v>
      </c>
      <c r="G263" s="159"/>
    </row>
    <row r="264" spans="1:7">
      <c r="A264" s="149" t="s">
        <v>568</v>
      </c>
      <c r="B264" s="149" t="s">
        <v>2466</v>
      </c>
      <c r="C264" s="149">
        <v>77</v>
      </c>
      <c r="D264" s="159">
        <v>82</v>
      </c>
      <c r="E264" s="159">
        <v>159</v>
      </c>
      <c r="F264" s="159">
        <v>67</v>
      </c>
      <c r="G264" s="159"/>
    </row>
    <row r="265" spans="1:7">
      <c r="A265" s="149" t="s">
        <v>570</v>
      </c>
      <c r="B265" s="149" t="s">
        <v>2466</v>
      </c>
      <c r="C265" s="149">
        <v>150</v>
      </c>
      <c r="D265" s="159">
        <v>138</v>
      </c>
      <c r="E265" s="159">
        <v>288</v>
      </c>
      <c r="F265" s="159">
        <v>114</v>
      </c>
      <c r="G265" s="159"/>
    </row>
    <row r="266" spans="1:7">
      <c r="A266" s="149" t="s">
        <v>572</v>
      </c>
      <c r="B266" s="149" t="s">
        <v>2466</v>
      </c>
      <c r="C266" s="149">
        <v>154</v>
      </c>
      <c r="D266" s="159">
        <v>149</v>
      </c>
      <c r="E266" s="159">
        <v>303</v>
      </c>
      <c r="F266" s="159">
        <v>124</v>
      </c>
      <c r="G266" s="159"/>
    </row>
    <row r="267" spans="1:7">
      <c r="A267" s="149" t="s">
        <v>574</v>
      </c>
      <c r="B267" s="149" t="s">
        <v>2466</v>
      </c>
      <c r="C267" s="149">
        <v>330</v>
      </c>
      <c r="D267" s="159">
        <v>302</v>
      </c>
      <c r="E267" s="159">
        <v>632</v>
      </c>
      <c r="F267" s="159">
        <v>281</v>
      </c>
      <c r="G267" s="159"/>
    </row>
    <row r="268" spans="1:7">
      <c r="A268" s="149" t="s">
        <v>576</v>
      </c>
      <c r="B268" s="149" t="s">
        <v>2466</v>
      </c>
      <c r="C268" s="149">
        <v>623</v>
      </c>
      <c r="D268" s="159">
        <v>611</v>
      </c>
      <c r="E268" s="159">
        <v>1234</v>
      </c>
      <c r="F268" s="159">
        <v>520</v>
      </c>
      <c r="G268" s="159"/>
    </row>
    <row r="269" spans="1:7">
      <c r="A269" s="149" t="s">
        <v>578</v>
      </c>
      <c r="B269" s="149" t="s">
        <v>2466</v>
      </c>
      <c r="C269" s="149">
        <v>218</v>
      </c>
      <c r="D269" s="159">
        <v>210</v>
      </c>
      <c r="E269" s="159">
        <v>428</v>
      </c>
      <c r="F269" s="159">
        <v>186</v>
      </c>
      <c r="G269" s="159"/>
    </row>
    <row r="270" spans="1:7">
      <c r="A270" s="149" t="s">
        <v>580</v>
      </c>
      <c r="B270" s="149" t="s">
        <v>2466</v>
      </c>
      <c r="C270" s="149">
        <v>529</v>
      </c>
      <c r="D270" s="159">
        <v>510</v>
      </c>
      <c r="E270" s="159">
        <v>1039</v>
      </c>
      <c r="F270" s="159">
        <v>416</v>
      </c>
      <c r="G270" s="159"/>
    </row>
    <row r="271" spans="1:7">
      <c r="A271" s="149" t="s">
        <v>516</v>
      </c>
      <c r="B271" s="149" t="s">
        <v>2468</v>
      </c>
      <c r="C271" s="149">
        <v>255</v>
      </c>
      <c r="D271" s="159">
        <v>255</v>
      </c>
      <c r="E271" s="159">
        <v>510</v>
      </c>
      <c r="F271" s="159">
        <v>196</v>
      </c>
      <c r="G271" s="159"/>
    </row>
    <row r="272" spans="1:7">
      <c r="A272" s="149" t="s">
        <v>518</v>
      </c>
      <c r="B272" s="149" t="s">
        <v>2468</v>
      </c>
      <c r="C272" s="149">
        <v>206</v>
      </c>
      <c r="D272" s="159">
        <v>180</v>
      </c>
      <c r="E272" s="159">
        <v>386</v>
      </c>
      <c r="F272" s="159">
        <v>139</v>
      </c>
      <c r="G272" s="159"/>
    </row>
    <row r="273" spans="1:7">
      <c r="A273" s="149" t="s">
        <v>520</v>
      </c>
      <c r="B273" s="149" t="s">
        <v>2468</v>
      </c>
      <c r="C273" s="149">
        <v>274</v>
      </c>
      <c r="D273" s="159">
        <v>293</v>
      </c>
      <c r="E273" s="159">
        <v>567</v>
      </c>
      <c r="F273" s="159">
        <v>246</v>
      </c>
      <c r="G273" s="159"/>
    </row>
    <row r="274" spans="1:7">
      <c r="A274" s="149" t="s">
        <v>522</v>
      </c>
      <c r="B274" s="149" t="s">
        <v>2468</v>
      </c>
      <c r="C274" s="149">
        <v>62</v>
      </c>
      <c r="D274" s="159">
        <v>53</v>
      </c>
      <c r="E274" s="159">
        <v>115</v>
      </c>
      <c r="F274" s="159">
        <v>45</v>
      </c>
      <c r="G274" s="159"/>
    </row>
    <row r="275" spans="1:7">
      <c r="A275" s="149" t="s">
        <v>524</v>
      </c>
      <c r="B275" s="149" t="s">
        <v>2468</v>
      </c>
      <c r="C275" s="149">
        <v>251</v>
      </c>
      <c r="D275" s="159">
        <v>263</v>
      </c>
      <c r="E275" s="159">
        <v>514</v>
      </c>
      <c r="F275" s="159">
        <v>238</v>
      </c>
      <c r="G275" s="159"/>
    </row>
    <row r="276" spans="1:7">
      <c r="A276" s="149" t="s">
        <v>526</v>
      </c>
      <c r="B276" s="149" t="s">
        <v>2468</v>
      </c>
      <c r="C276" s="149">
        <v>108</v>
      </c>
      <c r="D276" s="159">
        <v>95</v>
      </c>
      <c r="E276" s="159">
        <v>203</v>
      </c>
      <c r="F276" s="159">
        <v>75</v>
      </c>
      <c r="G276" s="159"/>
    </row>
    <row r="277" spans="1:7">
      <c r="A277" s="149" t="s">
        <v>2467</v>
      </c>
      <c r="B277" s="149" t="s">
        <v>2468</v>
      </c>
      <c r="C277" s="149">
        <v>127</v>
      </c>
      <c r="D277" s="159">
        <v>135</v>
      </c>
      <c r="E277" s="159">
        <v>262</v>
      </c>
      <c r="F277" s="159">
        <v>108</v>
      </c>
      <c r="G277" s="159"/>
    </row>
    <row r="278" spans="1:7">
      <c r="A278" s="149" t="s">
        <v>529</v>
      </c>
      <c r="B278" s="149" t="s">
        <v>2468</v>
      </c>
      <c r="C278" s="149">
        <v>229</v>
      </c>
      <c r="D278" s="159">
        <v>243</v>
      </c>
      <c r="E278" s="159">
        <v>472</v>
      </c>
      <c r="F278" s="159">
        <v>195</v>
      </c>
      <c r="G278" s="159"/>
    </row>
    <row r="279" spans="1:7">
      <c r="A279" s="149" t="s">
        <v>531</v>
      </c>
      <c r="B279" s="149" t="s">
        <v>2468</v>
      </c>
      <c r="C279" s="149">
        <v>684</v>
      </c>
      <c r="D279" s="159">
        <v>750</v>
      </c>
      <c r="E279" s="159">
        <v>1434</v>
      </c>
      <c r="F279" s="159">
        <v>625</v>
      </c>
      <c r="G279" s="159"/>
    </row>
    <row r="280" spans="1:7">
      <c r="A280" s="149" t="s">
        <v>533</v>
      </c>
      <c r="B280" s="149" t="s">
        <v>2468</v>
      </c>
      <c r="C280" s="149">
        <v>96</v>
      </c>
      <c r="D280" s="159">
        <v>100</v>
      </c>
      <c r="E280" s="159">
        <v>196</v>
      </c>
      <c r="F280" s="159">
        <v>83</v>
      </c>
      <c r="G280" s="159"/>
    </row>
    <row r="281" spans="1:7" ht="14.25" customHeight="1">
      <c r="A281" s="149" t="s">
        <v>535</v>
      </c>
      <c r="B281" s="149" t="s">
        <v>2468</v>
      </c>
      <c r="C281" s="149">
        <v>383</v>
      </c>
      <c r="D281" s="159">
        <v>332</v>
      </c>
      <c r="E281" s="159">
        <v>715</v>
      </c>
      <c r="F281" s="159">
        <v>403</v>
      </c>
      <c r="G281" s="159"/>
    </row>
    <row r="282" spans="1:7">
      <c r="A282" s="149" t="s">
        <v>537</v>
      </c>
      <c r="B282" s="149" t="s">
        <v>2468</v>
      </c>
      <c r="C282" s="149">
        <v>644</v>
      </c>
      <c r="D282" s="159">
        <v>645</v>
      </c>
      <c r="E282" s="159">
        <v>1289</v>
      </c>
      <c r="F282" s="159">
        <v>652</v>
      </c>
      <c r="G282" s="159"/>
    </row>
    <row r="283" spans="1:7">
      <c r="A283" s="149" t="s">
        <v>539</v>
      </c>
      <c r="B283" s="149" t="s">
        <v>2468</v>
      </c>
      <c r="C283" s="149">
        <v>463</v>
      </c>
      <c r="D283" s="159">
        <v>502</v>
      </c>
      <c r="E283" s="159">
        <v>965</v>
      </c>
      <c r="F283" s="159">
        <v>477</v>
      </c>
      <c r="G283" s="159"/>
    </row>
    <row r="284" spans="1:7">
      <c r="A284" s="149" t="s">
        <v>541</v>
      </c>
      <c r="B284" s="149" t="s">
        <v>2468</v>
      </c>
      <c r="C284" s="149">
        <v>469</v>
      </c>
      <c r="D284" s="159">
        <v>445</v>
      </c>
      <c r="E284" s="159">
        <v>914</v>
      </c>
      <c r="F284" s="159">
        <v>457</v>
      </c>
      <c r="G284" s="159"/>
    </row>
    <row r="285" spans="1:7">
      <c r="A285" s="149" t="s">
        <v>543</v>
      </c>
      <c r="B285" s="149" t="s">
        <v>2468</v>
      </c>
      <c r="C285" s="149">
        <v>1335</v>
      </c>
      <c r="D285" s="159">
        <v>1399</v>
      </c>
      <c r="E285" s="159">
        <v>2734</v>
      </c>
      <c r="F285" s="159">
        <v>1311</v>
      </c>
      <c r="G285" s="159"/>
    </row>
    <row r="286" spans="1:7">
      <c r="A286" s="149" t="s">
        <v>545</v>
      </c>
      <c r="B286" s="149" t="s">
        <v>2468</v>
      </c>
      <c r="C286" s="149">
        <v>239</v>
      </c>
      <c r="D286" s="159">
        <v>206</v>
      </c>
      <c r="E286" s="159">
        <v>445</v>
      </c>
      <c r="F286" s="159">
        <v>238</v>
      </c>
      <c r="G286" s="159"/>
    </row>
    <row r="287" spans="1:7">
      <c r="A287" s="149" t="s">
        <v>547</v>
      </c>
      <c r="B287" s="149" t="s">
        <v>2468</v>
      </c>
      <c r="C287" s="149">
        <v>170</v>
      </c>
      <c r="D287" s="159">
        <v>170</v>
      </c>
      <c r="E287" s="159">
        <v>340</v>
      </c>
      <c r="F287" s="159">
        <v>160</v>
      </c>
      <c r="G287" s="159"/>
    </row>
    <row r="288" spans="1:7">
      <c r="A288" s="149" t="s">
        <v>549</v>
      </c>
      <c r="B288" s="149" t="s">
        <v>2468</v>
      </c>
      <c r="C288" s="149">
        <v>1030</v>
      </c>
      <c r="D288" s="159">
        <v>1018</v>
      </c>
      <c r="E288" s="159">
        <v>2048</v>
      </c>
      <c r="F288" s="159">
        <v>1029</v>
      </c>
      <c r="G288" s="159"/>
    </row>
    <row r="289" spans="1:7">
      <c r="A289" s="149" t="s">
        <v>551</v>
      </c>
      <c r="B289" s="149" t="s">
        <v>2468</v>
      </c>
      <c r="C289" s="149">
        <v>703</v>
      </c>
      <c r="D289" s="159">
        <v>708</v>
      </c>
      <c r="E289" s="159">
        <v>1411</v>
      </c>
      <c r="F289" s="159">
        <v>671</v>
      </c>
      <c r="G289" s="159"/>
    </row>
    <row r="290" spans="1:7">
      <c r="A290" s="149" t="s">
        <v>553</v>
      </c>
      <c r="B290" s="149" t="s">
        <v>2468</v>
      </c>
      <c r="C290" s="149">
        <v>469</v>
      </c>
      <c r="D290" s="159">
        <v>444</v>
      </c>
      <c r="E290" s="159">
        <v>913</v>
      </c>
      <c r="F290" s="159">
        <v>417</v>
      </c>
      <c r="G290" s="159"/>
    </row>
    <row r="291" spans="1:7">
      <c r="A291" s="149" t="s">
        <v>555</v>
      </c>
      <c r="B291" s="149" t="s">
        <v>2468</v>
      </c>
      <c r="C291" s="149">
        <v>372</v>
      </c>
      <c r="D291" s="159">
        <v>348</v>
      </c>
      <c r="E291" s="159">
        <v>720</v>
      </c>
      <c r="F291" s="159">
        <v>350</v>
      </c>
      <c r="G291" s="159"/>
    </row>
    <row r="292" spans="1:7">
      <c r="A292" s="149" t="s">
        <v>557</v>
      </c>
      <c r="B292" s="149" t="s">
        <v>2468</v>
      </c>
      <c r="C292" s="149">
        <v>247</v>
      </c>
      <c r="D292" s="159">
        <v>245</v>
      </c>
      <c r="E292" s="159">
        <v>492</v>
      </c>
      <c r="F292" s="159">
        <v>218</v>
      </c>
      <c r="G292" s="159"/>
    </row>
    <row r="293" spans="1:7">
      <c r="A293" s="149" t="s">
        <v>559</v>
      </c>
      <c r="B293" s="149" t="s">
        <v>2468</v>
      </c>
      <c r="C293" s="149">
        <v>233</v>
      </c>
      <c r="D293" s="159">
        <v>231</v>
      </c>
      <c r="E293" s="159">
        <v>464</v>
      </c>
      <c r="F293" s="159">
        <v>234</v>
      </c>
      <c r="G293" s="159"/>
    </row>
    <row r="294" spans="1:7">
      <c r="A294" s="149" t="s">
        <v>561</v>
      </c>
      <c r="B294" s="149" t="s">
        <v>2468</v>
      </c>
      <c r="C294" s="149">
        <v>895</v>
      </c>
      <c r="D294" s="159">
        <v>886</v>
      </c>
      <c r="E294" s="159">
        <v>1781</v>
      </c>
      <c r="F294" s="159">
        <v>853</v>
      </c>
      <c r="G294" s="159"/>
    </row>
    <row r="295" spans="1:7">
      <c r="A295" s="149" t="s">
        <v>563</v>
      </c>
      <c r="B295" s="149" t="s">
        <v>2468</v>
      </c>
      <c r="C295" s="149">
        <v>224</v>
      </c>
      <c r="D295" s="159">
        <v>230</v>
      </c>
      <c r="E295" s="159">
        <v>454</v>
      </c>
      <c r="F295" s="159">
        <v>212</v>
      </c>
      <c r="G295" s="159"/>
    </row>
    <row r="296" spans="1:7">
      <c r="A296" s="149" t="s">
        <v>565</v>
      </c>
      <c r="B296" s="149" t="s">
        <v>2468</v>
      </c>
      <c r="C296" s="149">
        <v>56</v>
      </c>
      <c r="D296" s="159">
        <v>52</v>
      </c>
      <c r="E296" s="159">
        <v>108</v>
      </c>
      <c r="F296" s="159">
        <v>36</v>
      </c>
      <c r="G296" s="159"/>
    </row>
    <row r="297" spans="1:7">
      <c r="A297" s="149" t="s">
        <v>567</v>
      </c>
      <c r="B297" s="149" t="s">
        <v>2468</v>
      </c>
      <c r="C297" s="149">
        <v>52</v>
      </c>
      <c r="D297" s="159">
        <v>71</v>
      </c>
      <c r="E297" s="159">
        <v>123</v>
      </c>
      <c r="F297" s="159">
        <v>64</v>
      </c>
      <c r="G297" s="159"/>
    </row>
    <row r="298" spans="1:7">
      <c r="A298" s="149" t="s">
        <v>569</v>
      </c>
      <c r="B298" s="149" t="s">
        <v>2468</v>
      </c>
      <c r="C298" s="149">
        <v>106</v>
      </c>
      <c r="D298" s="159">
        <v>89</v>
      </c>
      <c r="E298" s="159">
        <v>195</v>
      </c>
      <c r="F298" s="159">
        <v>90</v>
      </c>
      <c r="G298" s="159"/>
    </row>
    <row r="299" spans="1:7">
      <c r="A299" s="149" t="s">
        <v>571</v>
      </c>
      <c r="B299" s="149" t="s">
        <v>2468</v>
      </c>
      <c r="C299" s="149">
        <v>70</v>
      </c>
      <c r="D299" s="159">
        <v>63</v>
      </c>
      <c r="E299" s="159">
        <v>133</v>
      </c>
      <c r="F299" s="159">
        <v>51</v>
      </c>
      <c r="G299" s="159"/>
    </row>
    <row r="300" spans="1:7">
      <c r="A300" s="149" t="s">
        <v>573</v>
      </c>
      <c r="B300" s="149" t="s">
        <v>2468</v>
      </c>
      <c r="C300" s="149">
        <v>60</v>
      </c>
      <c r="D300" s="159">
        <v>50</v>
      </c>
      <c r="E300" s="159">
        <v>110</v>
      </c>
      <c r="F300" s="159">
        <v>39</v>
      </c>
      <c r="G300" s="159"/>
    </row>
    <row r="301" spans="1:7">
      <c r="A301" s="149" t="s">
        <v>575</v>
      </c>
      <c r="B301" s="149" t="s">
        <v>2468</v>
      </c>
      <c r="C301" s="149">
        <v>91</v>
      </c>
      <c r="D301" s="159">
        <v>101</v>
      </c>
      <c r="E301" s="159">
        <v>192</v>
      </c>
      <c r="F301" s="159">
        <v>80</v>
      </c>
      <c r="G301" s="159"/>
    </row>
    <row r="302" spans="1:7">
      <c r="A302" s="149" t="s">
        <v>577</v>
      </c>
      <c r="B302" s="149" t="s">
        <v>2468</v>
      </c>
      <c r="C302" s="149">
        <v>74</v>
      </c>
      <c r="D302" s="159">
        <v>77</v>
      </c>
      <c r="E302" s="159">
        <v>151</v>
      </c>
      <c r="F302" s="159">
        <v>57</v>
      </c>
      <c r="G302" s="159"/>
    </row>
    <row r="303" spans="1:7">
      <c r="A303" s="149" t="s">
        <v>579</v>
      </c>
      <c r="B303" s="149" t="s">
        <v>2468</v>
      </c>
      <c r="C303" s="149">
        <v>60</v>
      </c>
      <c r="D303" s="159">
        <v>77</v>
      </c>
      <c r="E303" s="159">
        <v>137</v>
      </c>
      <c r="F303" s="159">
        <v>53</v>
      </c>
      <c r="G303" s="159"/>
    </row>
    <row r="304" spans="1:7">
      <c r="A304" s="149" t="s">
        <v>581</v>
      </c>
      <c r="B304" s="149" t="s">
        <v>2468</v>
      </c>
      <c r="C304" s="149">
        <v>141</v>
      </c>
      <c r="D304" s="159">
        <v>141</v>
      </c>
      <c r="E304" s="159">
        <v>282</v>
      </c>
      <c r="F304" s="159">
        <v>142</v>
      </c>
      <c r="G304" s="159"/>
    </row>
    <row r="305" spans="1:12">
      <c r="A305" s="149" t="s">
        <v>582</v>
      </c>
      <c r="B305" s="149" t="s">
        <v>2468</v>
      </c>
      <c r="C305" s="149">
        <v>105</v>
      </c>
      <c r="D305" s="159">
        <v>118</v>
      </c>
      <c r="E305" s="159">
        <v>223</v>
      </c>
      <c r="F305" s="159">
        <v>109</v>
      </c>
      <c r="G305" s="159"/>
    </row>
    <row r="306" spans="1:12">
      <c r="A306" s="149" t="s">
        <v>583</v>
      </c>
      <c r="B306" s="149" t="s">
        <v>2468</v>
      </c>
      <c r="C306" s="149">
        <v>184</v>
      </c>
      <c r="D306" s="159">
        <v>215</v>
      </c>
      <c r="E306" s="159">
        <v>399</v>
      </c>
      <c r="F306" s="159">
        <v>174</v>
      </c>
      <c r="G306" s="159"/>
    </row>
    <row r="307" spans="1:12">
      <c r="A307" s="149" t="s">
        <v>584</v>
      </c>
      <c r="B307" s="149" t="s">
        <v>2468</v>
      </c>
      <c r="C307" s="149">
        <v>203</v>
      </c>
      <c r="D307" s="159">
        <v>204</v>
      </c>
      <c r="E307" s="159">
        <v>407</v>
      </c>
      <c r="F307" s="159">
        <v>177</v>
      </c>
      <c r="G307" s="159"/>
    </row>
    <row r="308" spans="1:12">
      <c r="A308" s="149" t="s">
        <v>585</v>
      </c>
      <c r="B308" s="149" t="s">
        <v>2468</v>
      </c>
      <c r="C308" s="159">
        <v>117</v>
      </c>
      <c r="D308" s="159">
        <v>120</v>
      </c>
      <c r="E308" s="159">
        <v>237</v>
      </c>
      <c r="F308" s="159">
        <v>110</v>
      </c>
    </row>
    <row r="309" spans="1:12">
      <c r="A309" s="149"/>
      <c r="B309" s="149"/>
      <c r="C309" s="159"/>
      <c r="D309" s="159"/>
      <c r="E309" s="159"/>
      <c r="F309" s="159"/>
    </row>
    <row r="310" spans="1:12" s="149" customFormat="1" ht="13.5" customHeight="1">
      <c r="A310" s="148" t="s">
        <v>586</v>
      </c>
      <c r="F310" s="141"/>
      <c r="G310" s="150"/>
      <c r="H310" s="151"/>
      <c r="I310" s="151"/>
      <c r="J310" s="151"/>
      <c r="K310" s="143"/>
    </row>
    <row r="311" spans="1:12" s="149" customFormat="1" ht="13.5" customHeight="1">
      <c r="A311" s="148" t="s">
        <v>587</v>
      </c>
      <c r="F311" s="141"/>
      <c r="G311" s="150"/>
      <c r="H311" s="151"/>
      <c r="I311" s="151"/>
      <c r="J311" s="151"/>
      <c r="K311" s="143"/>
    </row>
    <row r="312" spans="1:12" s="149" customFormat="1" ht="13.5" customHeight="1">
      <c r="F312" s="141"/>
      <c r="L312" s="152"/>
    </row>
    <row r="313" spans="1:12" s="149" customFormat="1" ht="13.5" customHeight="1">
      <c r="A313" s="148" t="s">
        <v>588</v>
      </c>
      <c r="F313" s="141"/>
      <c r="L313" s="152"/>
    </row>
    <row r="314" spans="1:12" s="149" customFormat="1" ht="13.5" customHeight="1">
      <c r="A314" s="148" t="s">
        <v>589</v>
      </c>
      <c r="F314" s="141"/>
      <c r="H314" s="148"/>
      <c r="I314" s="148"/>
      <c r="J314" s="148"/>
      <c r="K314" s="143"/>
    </row>
    <row r="315" spans="1:12" s="149" customFormat="1" ht="13.5" customHeight="1">
      <c r="A315" s="148" t="s">
        <v>590</v>
      </c>
      <c r="F315" s="141"/>
      <c r="G315" s="148"/>
      <c r="H315" s="148"/>
      <c r="I315" s="148"/>
      <c r="J315" s="148"/>
      <c r="K315" s="148"/>
    </row>
    <row r="316" spans="1:12" s="149" customFormat="1" ht="13.5" customHeight="1">
      <c r="A316" s="148"/>
      <c r="F316" s="141"/>
      <c r="G316" s="148"/>
      <c r="H316" s="148"/>
      <c r="I316" s="148"/>
      <c r="J316" s="148"/>
      <c r="K316" s="148"/>
    </row>
    <row r="317" spans="1:12" s="149" customFormat="1" ht="13.5" customHeight="1">
      <c r="A317" s="148" t="s">
        <v>591</v>
      </c>
      <c r="F317" s="141"/>
      <c r="G317" s="148"/>
      <c r="H317" s="148"/>
      <c r="I317" s="148"/>
      <c r="J317" s="148"/>
      <c r="K317" s="148"/>
    </row>
  </sheetData>
  <autoFilter ref="A5:F306" xr:uid="{E6CCA23E-7206-4760-88E8-C3E632514819}"/>
  <phoneticPr fontId="8"/>
  <pageMargins left="0.78740157480314965" right="0.78740157480314965" top="0.98425196850393704" bottom="0.98425196850393704" header="0.51181102362204722" footer="0.51181102362204722"/>
  <pageSetup paperSize="9" scale="89" orientation="portrait" horizontalDpi="300" verticalDpi="300"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75C4A-332E-4526-978F-FCFFBFDDA495}">
  <dimension ref="A1:I37"/>
  <sheetViews>
    <sheetView view="pageBreakPreview" zoomScaleNormal="85" zoomScaleSheetLayoutView="100" workbookViewId="0">
      <pane xSplit="1" ySplit="5" topLeftCell="B6" activePane="bottomRight" state="frozen"/>
      <selection pane="topRight" activeCell="B1" sqref="B1"/>
      <selection pane="bottomLeft" activeCell="A6" sqref="A6"/>
      <selection pane="bottomRight" activeCell="D12" sqref="D12"/>
    </sheetView>
  </sheetViews>
  <sheetFormatPr defaultRowHeight="18.75"/>
  <cols>
    <col min="1" max="1" width="15.375" style="1956" customWidth="1"/>
    <col min="2" max="2" width="15.125" style="1956" customWidth="1"/>
    <col min="3" max="3" width="13" style="1956" bestFit="1" customWidth="1"/>
    <col min="4" max="4" width="15.125" style="1956" bestFit="1" customWidth="1"/>
    <col min="5" max="5" width="13" style="1956" customWidth="1"/>
    <col min="6" max="6" width="15.125" style="1956" bestFit="1" customWidth="1"/>
    <col min="7" max="7" width="13" style="1956" customWidth="1"/>
    <col min="8" max="16384" width="9" style="1956"/>
  </cols>
  <sheetData>
    <row r="1" spans="1:8" ht="24">
      <c r="A1" s="2565" t="s">
        <v>2628</v>
      </c>
      <c r="B1" s="2565"/>
      <c r="C1" s="2565"/>
      <c r="D1" s="2565"/>
      <c r="E1" s="2565"/>
      <c r="F1" s="2565"/>
      <c r="G1" s="2565"/>
    </row>
    <row r="2" spans="1:8" ht="19.5" thickBot="1">
      <c r="E2" s="1957"/>
      <c r="G2" s="1957" t="s">
        <v>2629</v>
      </c>
      <c r="H2" s="1958"/>
    </row>
    <row r="3" spans="1:8" ht="43.5" customHeight="1">
      <c r="A3" s="2566" t="s">
        <v>619</v>
      </c>
      <c r="B3" s="2569" t="s">
        <v>2630</v>
      </c>
      <c r="C3" s="2570"/>
      <c r="D3" s="2569" t="s">
        <v>2631</v>
      </c>
      <c r="E3" s="2571"/>
      <c r="F3" s="2572" t="s">
        <v>2632</v>
      </c>
      <c r="G3" s="2573"/>
    </row>
    <row r="4" spans="1:8">
      <c r="A4" s="2567"/>
      <c r="B4" s="2574" t="s">
        <v>2633</v>
      </c>
      <c r="C4" s="2576" t="s">
        <v>2634</v>
      </c>
      <c r="D4" s="2578" t="s">
        <v>2635</v>
      </c>
      <c r="E4" s="2580" t="s">
        <v>2636</v>
      </c>
      <c r="F4" s="2574" t="s">
        <v>2633</v>
      </c>
      <c r="G4" s="2563" t="s">
        <v>2637</v>
      </c>
    </row>
    <row r="5" spans="1:8" ht="19.5" thickBot="1">
      <c r="A5" s="2568"/>
      <c r="B5" s="2575"/>
      <c r="C5" s="2577"/>
      <c r="D5" s="2579"/>
      <c r="E5" s="2568"/>
      <c r="F5" s="2575"/>
      <c r="G5" s="2564"/>
    </row>
    <row r="6" spans="1:8">
      <c r="A6" s="1959" t="s">
        <v>2092</v>
      </c>
      <c r="B6" s="1960">
        <v>466</v>
      </c>
      <c r="C6" s="1961">
        <v>13022</v>
      </c>
      <c r="D6" s="1960">
        <v>213</v>
      </c>
      <c r="E6" s="1962">
        <v>7307</v>
      </c>
      <c r="F6" s="1963">
        <f>SUM(B6+D6)</f>
        <v>679</v>
      </c>
      <c r="G6" s="1964">
        <f>SUM(C6+E6)</f>
        <v>20329</v>
      </c>
    </row>
    <row r="7" spans="1:8">
      <c r="A7" s="1959" t="s">
        <v>1789</v>
      </c>
      <c r="B7" s="1960">
        <v>457</v>
      </c>
      <c r="C7" s="1965">
        <v>12567</v>
      </c>
      <c r="D7" s="1960">
        <v>212</v>
      </c>
      <c r="E7" s="1962">
        <v>7340</v>
      </c>
      <c r="F7" s="1963">
        <f t="shared" ref="F7:G32" si="0">SUM(B7+D7)</f>
        <v>669</v>
      </c>
      <c r="G7" s="1964">
        <f t="shared" si="0"/>
        <v>19907</v>
      </c>
    </row>
    <row r="8" spans="1:8">
      <c r="A8" s="1959" t="s">
        <v>1120</v>
      </c>
      <c r="B8" s="1960">
        <v>453</v>
      </c>
      <c r="C8" s="1965">
        <v>12254</v>
      </c>
      <c r="D8" s="1960">
        <v>211</v>
      </c>
      <c r="E8" s="1962">
        <v>7234</v>
      </c>
      <c r="F8" s="1963">
        <f t="shared" si="0"/>
        <v>664</v>
      </c>
      <c r="G8" s="1964">
        <f t="shared" si="0"/>
        <v>19488</v>
      </c>
    </row>
    <row r="9" spans="1:8">
      <c r="A9" s="1959" t="s">
        <v>658</v>
      </c>
      <c r="B9" s="1960">
        <v>449</v>
      </c>
      <c r="C9" s="1965">
        <v>12066</v>
      </c>
      <c r="D9" s="1960">
        <v>206</v>
      </c>
      <c r="E9" s="1962">
        <v>7105</v>
      </c>
      <c r="F9" s="1963">
        <f t="shared" si="0"/>
        <v>655</v>
      </c>
      <c r="G9" s="1964">
        <f t="shared" si="0"/>
        <v>19171</v>
      </c>
    </row>
    <row r="10" spans="1:8">
      <c r="A10" s="1959" t="s">
        <v>1091</v>
      </c>
      <c r="B10" s="1960">
        <v>436</v>
      </c>
      <c r="C10" s="1965">
        <v>11928</v>
      </c>
      <c r="D10" s="1960">
        <v>199</v>
      </c>
      <c r="E10" s="1962">
        <v>6855</v>
      </c>
      <c r="F10" s="1963">
        <f t="shared" si="0"/>
        <v>635</v>
      </c>
      <c r="G10" s="1964">
        <f t="shared" si="0"/>
        <v>18783</v>
      </c>
    </row>
    <row r="11" spans="1:8">
      <c r="A11" s="1959" t="s">
        <v>666</v>
      </c>
      <c r="B11" s="1960">
        <v>431</v>
      </c>
      <c r="C11" s="1965">
        <v>11808</v>
      </c>
      <c r="D11" s="1960">
        <v>196</v>
      </c>
      <c r="E11" s="1962">
        <v>6652</v>
      </c>
      <c r="F11" s="1963">
        <f t="shared" si="0"/>
        <v>627</v>
      </c>
      <c r="G11" s="1964">
        <f t="shared" si="0"/>
        <v>18460</v>
      </c>
    </row>
    <row r="12" spans="1:8">
      <c r="A12" s="1959" t="s">
        <v>1764</v>
      </c>
      <c r="B12" s="1960">
        <v>441</v>
      </c>
      <c r="C12" s="1965">
        <v>11817</v>
      </c>
      <c r="D12" s="1960">
        <v>191</v>
      </c>
      <c r="E12" s="1962">
        <v>6492</v>
      </c>
      <c r="F12" s="1963">
        <f t="shared" si="0"/>
        <v>632</v>
      </c>
      <c r="G12" s="1964">
        <f t="shared" si="0"/>
        <v>18309</v>
      </c>
    </row>
    <row r="13" spans="1:8">
      <c r="A13" s="1959" t="s">
        <v>1765</v>
      </c>
      <c r="B13" s="1960">
        <v>445</v>
      </c>
      <c r="C13" s="1966">
        <v>11928</v>
      </c>
      <c r="D13" s="1960">
        <v>189</v>
      </c>
      <c r="E13" s="1962">
        <v>6244</v>
      </c>
      <c r="F13" s="1963">
        <f t="shared" si="0"/>
        <v>634</v>
      </c>
      <c r="G13" s="1964">
        <f t="shared" si="0"/>
        <v>18172</v>
      </c>
    </row>
    <row r="14" spans="1:8">
      <c r="A14" s="1959" t="s">
        <v>1766</v>
      </c>
      <c r="B14" s="1960">
        <v>454</v>
      </c>
      <c r="C14" s="1965">
        <v>12075</v>
      </c>
      <c r="D14" s="1960">
        <v>184</v>
      </c>
      <c r="E14" s="1962">
        <v>6040</v>
      </c>
      <c r="F14" s="1963">
        <f t="shared" si="0"/>
        <v>638</v>
      </c>
      <c r="G14" s="1964">
        <f t="shared" si="0"/>
        <v>18115</v>
      </c>
    </row>
    <row r="15" spans="1:8">
      <c r="A15" s="1959" t="s">
        <v>330</v>
      </c>
      <c r="B15" s="1960">
        <v>454</v>
      </c>
      <c r="C15" s="1965">
        <v>12192</v>
      </c>
      <c r="D15" s="1960">
        <v>181</v>
      </c>
      <c r="E15" s="1962">
        <v>5965</v>
      </c>
      <c r="F15" s="1963">
        <f t="shared" si="0"/>
        <v>635</v>
      </c>
      <c r="G15" s="1964">
        <f t="shared" si="0"/>
        <v>18157</v>
      </c>
    </row>
    <row r="16" spans="1:8">
      <c r="A16" s="1959" t="s">
        <v>331</v>
      </c>
      <c r="B16" s="1960">
        <v>452</v>
      </c>
      <c r="C16" s="1965">
        <v>12166</v>
      </c>
      <c r="D16" s="1960">
        <v>179</v>
      </c>
      <c r="E16" s="1962">
        <v>5995</v>
      </c>
      <c r="F16" s="1963">
        <f t="shared" si="0"/>
        <v>631</v>
      </c>
      <c r="G16" s="1964">
        <f t="shared" si="0"/>
        <v>18161</v>
      </c>
    </row>
    <row r="17" spans="1:7">
      <c r="A17" s="1959" t="s">
        <v>332</v>
      </c>
      <c r="B17" s="1960">
        <v>462</v>
      </c>
      <c r="C17" s="1965">
        <v>12357</v>
      </c>
      <c r="D17" s="1960">
        <v>184</v>
      </c>
      <c r="E17" s="1962">
        <v>6095</v>
      </c>
      <c r="F17" s="1963">
        <f t="shared" si="0"/>
        <v>646</v>
      </c>
      <c r="G17" s="1964">
        <f t="shared" si="0"/>
        <v>18452</v>
      </c>
    </row>
    <row r="18" spans="1:7">
      <c r="A18" s="1959" t="s">
        <v>333</v>
      </c>
      <c r="B18" s="1960">
        <v>466</v>
      </c>
      <c r="C18" s="1965">
        <v>12365</v>
      </c>
      <c r="D18" s="1960">
        <v>192</v>
      </c>
      <c r="E18" s="1962">
        <v>6324</v>
      </c>
      <c r="F18" s="1963">
        <f t="shared" si="0"/>
        <v>658</v>
      </c>
      <c r="G18" s="1964">
        <f t="shared" si="0"/>
        <v>18689</v>
      </c>
    </row>
    <row r="19" spans="1:7">
      <c r="A19" s="1959" t="s">
        <v>334</v>
      </c>
      <c r="B19" s="1960">
        <v>479</v>
      </c>
      <c r="C19" s="1965">
        <v>12638</v>
      </c>
      <c r="D19" s="1960">
        <v>194</v>
      </c>
      <c r="E19" s="1962">
        <v>6253</v>
      </c>
      <c r="F19" s="1963">
        <f t="shared" si="0"/>
        <v>673</v>
      </c>
      <c r="G19" s="1964">
        <f t="shared" si="0"/>
        <v>18891</v>
      </c>
    </row>
    <row r="20" spans="1:7">
      <c r="A20" s="1959" t="s">
        <v>335</v>
      </c>
      <c r="B20" s="1967">
        <v>481</v>
      </c>
      <c r="C20" s="1966">
        <v>12778</v>
      </c>
      <c r="D20" s="1967">
        <v>199</v>
      </c>
      <c r="E20" s="1968">
        <v>6315</v>
      </c>
      <c r="F20" s="1963">
        <f t="shared" si="0"/>
        <v>680</v>
      </c>
      <c r="G20" s="1964">
        <f t="shared" si="0"/>
        <v>19093</v>
      </c>
    </row>
    <row r="21" spans="1:7">
      <c r="A21" s="1959" t="s">
        <v>336</v>
      </c>
      <c r="B21" s="1967">
        <v>493</v>
      </c>
      <c r="C21" s="1966">
        <v>12932</v>
      </c>
      <c r="D21" s="1967">
        <v>202</v>
      </c>
      <c r="E21" s="1968">
        <v>6172</v>
      </c>
      <c r="F21" s="1963">
        <f t="shared" si="0"/>
        <v>695</v>
      </c>
      <c r="G21" s="1964">
        <f t="shared" si="0"/>
        <v>19104</v>
      </c>
    </row>
    <row r="22" spans="1:7">
      <c r="A22" s="1959" t="s">
        <v>337</v>
      </c>
      <c r="B22" s="1967">
        <v>496</v>
      </c>
      <c r="C22" s="1966">
        <v>12895</v>
      </c>
      <c r="D22" s="1967">
        <v>210</v>
      </c>
      <c r="E22" s="1968">
        <v>6336</v>
      </c>
      <c r="F22" s="1963">
        <f t="shared" si="0"/>
        <v>706</v>
      </c>
      <c r="G22" s="1964">
        <f t="shared" si="0"/>
        <v>19231</v>
      </c>
    </row>
    <row r="23" spans="1:7">
      <c r="A23" s="1959" t="s">
        <v>338</v>
      </c>
      <c r="B23" s="1967">
        <v>505</v>
      </c>
      <c r="C23" s="1966">
        <v>12933</v>
      </c>
      <c r="D23" s="1967">
        <v>208</v>
      </c>
      <c r="E23" s="1968">
        <v>6313</v>
      </c>
      <c r="F23" s="1963">
        <f t="shared" si="0"/>
        <v>713</v>
      </c>
      <c r="G23" s="1964">
        <f t="shared" si="0"/>
        <v>19246</v>
      </c>
    </row>
    <row r="24" spans="1:7">
      <c r="A24" s="1959" t="s">
        <v>339</v>
      </c>
      <c r="B24" s="1967">
        <v>510</v>
      </c>
      <c r="C24" s="1966">
        <v>13047</v>
      </c>
      <c r="D24" s="1967">
        <v>215</v>
      </c>
      <c r="E24" s="1968">
        <v>6451</v>
      </c>
      <c r="F24" s="1963">
        <f t="shared" si="0"/>
        <v>725</v>
      </c>
      <c r="G24" s="1964">
        <f t="shared" si="0"/>
        <v>19498</v>
      </c>
    </row>
    <row r="25" spans="1:7">
      <c r="A25" s="1959" t="s">
        <v>340</v>
      </c>
      <c r="B25" s="1967">
        <v>530</v>
      </c>
      <c r="C25" s="1966">
        <v>13235</v>
      </c>
      <c r="D25" s="1967">
        <v>216</v>
      </c>
      <c r="E25" s="1968">
        <v>6421</v>
      </c>
      <c r="F25" s="1963">
        <f t="shared" si="0"/>
        <v>746</v>
      </c>
      <c r="G25" s="1964">
        <f t="shared" si="0"/>
        <v>19656</v>
      </c>
    </row>
    <row r="26" spans="1:7">
      <c r="A26" s="1959" t="s">
        <v>341</v>
      </c>
      <c r="B26" s="1967">
        <v>537</v>
      </c>
      <c r="C26" s="1966">
        <v>13458</v>
      </c>
      <c r="D26" s="1967">
        <v>221</v>
      </c>
      <c r="E26" s="1968">
        <v>6501</v>
      </c>
      <c r="F26" s="1963">
        <f t="shared" si="0"/>
        <v>758</v>
      </c>
      <c r="G26" s="1964">
        <f t="shared" si="0"/>
        <v>19959</v>
      </c>
    </row>
    <row r="27" spans="1:7">
      <c r="A27" s="1959" t="s">
        <v>342</v>
      </c>
      <c r="B27" s="1967">
        <v>550</v>
      </c>
      <c r="C27" s="1966">
        <v>13831</v>
      </c>
      <c r="D27" s="1967">
        <v>219</v>
      </c>
      <c r="E27" s="1968">
        <v>6550</v>
      </c>
      <c r="F27" s="1963">
        <f>SUM(B27+D27)</f>
        <v>769</v>
      </c>
      <c r="G27" s="1964">
        <f>SUM(C27+E27)</f>
        <v>20381</v>
      </c>
    </row>
    <row r="28" spans="1:7">
      <c r="A28" s="1959" t="s">
        <v>343</v>
      </c>
      <c r="B28" s="1967">
        <v>561</v>
      </c>
      <c r="C28" s="1966">
        <v>14101</v>
      </c>
      <c r="D28" s="1967">
        <v>226</v>
      </c>
      <c r="E28" s="1968">
        <v>6625</v>
      </c>
      <c r="F28" s="1963">
        <f t="shared" si="0"/>
        <v>787</v>
      </c>
      <c r="G28" s="1964">
        <f t="shared" si="0"/>
        <v>20726</v>
      </c>
    </row>
    <row r="29" spans="1:7">
      <c r="A29" s="1959" t="s">
        <v>344</v>
      </c>
      <c r="B29" s="1967">
        <v>569</v>
      </c>
      <c r="C29" s="1966">
        <v>14511</v>
      </c>
      <c r="D29" s="1967">
        <v>241</v>
      </c>
      <c r="E29" s="1968">
        <v>6591</v>
      </c>
      <c r="F29" s="1963">
        <f t="shared" si="0"/>
        <v>810</v>
      </c>
      <c r="G29" s="1964">
        <f t="shared" si="0"/>
        <v>21102</v>
      </c>
    </row>
    <row r="30" spans="1:7">
      <c r="A30" s="1959" t="s">
        <v>1791</v>
      </c>
      <c r="B30" s="1967">
        <v>580</v>
      </c>
      <c r="C30" s="1966">
        <v>14801</v>
      </c>
      <c r="D30" s="1967">
        <v>242</v>
      </c>
      <c r="E30" s="1968">
        <v>6615</v>
      </c>
      <c r="F30" s="1963">
        <f t="shared" si="0"/>
        <v>822</v>
      </c>
      <c r="G30" s="1964">
        <f t="shared" si="0"/>
        <v>21416</v>
      </c>
    </row>
    <row r="31" spans="1:7">
      <c r="A31" s="1959" t="s">
        <v>1260</v>
      </c>
      <c r="B31" s="1967">
        <v>594</v>
      </c>
      <c r="C31" s="1966">
        <v>15098</v>
      </c>
      <c r="D31" s="1967">
        <v>251</v>
      </c>
      <c r="E31" s="1968">
        <v>6843</v>
      </c>
      <c r="F31" s="1963">
        <f t="shared" si="0"/>
        <v>845</v>
      </c>
      <c r="G31" s="1964">
        <f t="shared" si="0"/>
        <v>21941</v>
      </c>
    </row>
    <row r="32" spans="1:7">
      <c r="A32" s="1959" t="s">
        <v>1491</v>
      </c>
      <c r="B32" s="1967">
        <v>611</v>
      </c>
      <c r="C32" s="1966">
        <v>15445</v>
      </c>
      <c r="D32" s="1967">
        <v>260</v>
      </c>
      <c r="E32" s="1968">
        <v>7089</v>
      </c>
      <c r="F32" s="1963">
        <f t="shared" si="0"/>
        <v>871</v>
      </c>
      <c r="G32" s="1964">
        <f t="shared" si="0"/>
        <v>22534</v>
      </c>
    </row>
    <row r="33" spans="1:9" ht="19.5" thickBot="1">
      <c r="A33" s="1969" t="s">
        <v>2604</v>
      </c>
      <c r="B33" s="1970">
        <v>643</v>
      </c>
      <c r="C33" s="1971">
        <v>15758</v>
      </c>
      <c r="D33" s="1970">
        <v>272</v>
      </c>
      <c r="E33" s="1972">
        <v>7307</v>
      </c>
      <c r="F33" s="1973">
        <f>SUM(B33+D33)</f>
        <v>915</v>
      </c>
      <c r="G33" s="1974">
        <f>SUM(C33+E33)</f>
        <v>23065</v>
      </c>
    </row>
    <row r="34" spans="1:9">
      <c r="D34" s="1975"/>
      <c r="E34" s="1975"/>
      <c r="F34" s="1975"/>
      <c r="G34" s="1976" t="s">
        <v>2093</v>
      </c>
    </row>
    <row r="35" spans="1:9" s="1977" customFormat="1" ht="13.5">
      <c r="A35" s="1977" t="s">
        <v>2638</v>
      </c>
      <c r="B35" s="1978"/>
      <c r="C35" s="1978"/>
    </row>
    <row r="36" spans="1:9" s="1977" customFormat="1" ht="13.5">
      <c r="A36" s="1977" t="s">
        <v>2639</v>
      </c>
      <c r="I36" s="1978"/>
    </row>
    <row r="37" spans="1:9">
      <c r="D37" s="1975"/>
      <c r="E37" s="1975"/>
      <c r="F37" s="1975"/>
      <c r="G37" s="1976"/>
    </row>
  </sheetData>
  <mergeCells count="11">
    <mergeCell ref="G4:G5"/>
    <mergeCell ref="A1:G1"/>
    <mergeCell ref="A3:A5"/>
    <mergeCell ref="B3:C3"/>
    <mergeCell ref="D3:E3"/>
    <mergeCell ref="F3:G3"/>
    <mergeCell ref="B4:B5"/>
    <mergeCell ref="C4:C5"/>
    <mergeCell ref="D4:D5"/>
    <mergeCell ref="E4:E5"/>
    <mergeCell ref="F4:F5"/>
  </mergeCells>
  <phoneticPr fontId="8"/>
  <pageMargins left="0.7" right="0.7" top="0.75" bottom="0.75" header="0.3" footer="0.3"/>
  <pageSetup paperSize="9" scale="69" orientation="portrait" verticalDpi="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AB78-AAE4-4F72-9C4B-BCB2A8375511}">
  <sheetPr>
    <pageSetUpPr fitToPage="1"/>
  </sheetPr>
  <dimension ref="A1:M28"/>
  <sheetViews>
    <sheetView view="pageBreakPreview" topLeftCell="A25" zoomScale="85" zoomScaleNormal="100" zoomScaleSheetLayoutView="85" workbookViewId="0">
      <selection activeCell="J34" sqref="J34"/>
    </sheetView>
  </sheetViews>
  <sheetFormatPr defaultRowHeight="13.5"/>
  <cols>
    <col min="1" max="1" width="11.375" customWidth="1"/>
    <col min="2" max="2" width="12.75" bestFit="1" customWidth="1"/>
    <col min="3" max="5" width="13.125" bestFit="1" customWidth="1"/>
    <col min="6" max="6" width="21.75" bestFit="1" customWidth="1"/>
  </cols>
  <sheetData>
    <row r="1" spans="1:8" s="725" customFormat="1" ht="21">
      <c r="A1" s="136" t="s">
        <v>2640</v>
      </c>
    </row>
    <row r="2" spans="1:8" ht="15.75" customHeight="1" thickBot="1">
      <c r="A2" s="262"/>
      <c r="E2" s="2582" t="s">
        <v>2094</v>
      </c>
      <c r="F2" s="2582"/>
    </row>
    <row r="3" spans="1:8" ht="30" customHeight="1" thickBot="1">
      <c r="A3" s="1429"/>
      <c r="B3" s="1430" t="s">
        <v>2095</v>
      </c>
      <c r="C3" s="1431" t="s">
        <v>2096</v>
      </c>
      <c r="D3" s="1432" t="s">
        <v>2097</v>
      </c>
      <c r="E3" s="1431" t="s">
        <v>2098</v>
      </c>
      <c r="F3" s="1433" t="s">
        <v>2099</v>
      </c>
    </row>
    <row r="4" spans="1:8" ht="18" customHeight="1">
      <c r="A4" s="1434" t="s">
        <v>1688</v>
      </c>
      <c r="B4" s="1435">
        <v>270</v>
      </c>
      <c r="C4" s="1436">
        <v>94466</v>
      </c>
      <c r="D4" s="1436">
        <v>253275</v>
      </c>
      <c r="E4" s="1436">
        <v>860825</v>
      </c>
      <c r="F4" s="1436">
        <v>7951</v>
      </c>
    </row>
    <row r="5" spans="1:8" ht="18" customHeight="1">
      <c r="A5" s="1434" t="s">
        <v>1689</v>
      </c>
      <c r="B5" s="1436">
        <v>270</v>
      </c>
      <c r="C5" s="1436">
        <v>97438</v>
      </c>
      <c r="D5" s="1436">
        <v>255701</v>
      </c>
      <c r="E5" s="1436">
        <v>869473</v>
      </c>
      <c r="F5" s="1436">
        <v>7416</v>
      </c>
    </row>
    <row r="6" spans="1:8" ht="18" customHeight="1">
      <c r="A6" s="1437" t="s">
        <v>1410</v>
      </c>
      <c r="B6" s="1438">
        <v>277</v>
      </c>
      <c r="C6" s="1439">
        <v>106972</v>
      </c>
      <c r="D6" s="1439">
        <v>277113</v>
      </c>
      <c r="E6" s="1439">
        <v>953503</v>
      </c>
      <c r="F6" s="1439">
        <v>7759</v>
      </c>
    </row>
    <row r="7" spans="1:8" ht="18" customHeight="1">
      <c r="A7" s="1437" t="s">
        <v>1411</v>
      </c>
      <c r="B7" s="1440">
        <v>278</v>
      </c>
      <c r="C7" s="1439">
        <v>114279</v>
      </c>
      <c r="D7" s="1439">
        <v>298261</v>
      </c>
      <c r="E7" s="1439">
        <v>1025954</v>
      </c>
      <c r="F7" s="1439">
        <v>7328</v>
      </c>
    </row>
    <row r="8" spans="1:8" ht="18" customHeight="1">
      <c r="A8" s="1437" t="s">
        <v>1412</v>
      </c>
      <c r="B8" s="1441">
        <v>265</v>
      </c>
      <c r="C8" s="1442">
        <v>120872</v>
      </c>
      <c r="D8" s="1442">
        <v>288582</v>
      </c>
      <c r="E8" s="1442">
        <v>1117481</v>
      </c>
      <c r="F8" s="1442">
        <v>6221</v>
      </c>
    </row>
    <row r="9" spans="1:8" ht="18" customHeight="1">
      <c r="A9" s="1437" t="s">
        <v>1413</v>
      </c>
      <c r="B9" s="1441">
        <v>279</v>
      </c>
      <c r="C9" s="1442">
        <v>127798</v>
      </c>
      <c r="D9" s="1442">
        <v>326870</v>
      </c>
      <c r="E9" s="1442">
        <v>1224193</v>
      </c>
      <c r="F9" s="1442">
        <v>5977</v>
      </c>
    </row>
    <row r="10" spans="1:8" ht="18" customHeight="1">
      <c r="A10" s="1437" t="s">
        <v>1414</v>
      </c>
      <c r="B10" s="1441">
        <v>277</v>
      </c>
      <c r="C10" s="1442">
        <v>133825</v>
      </c>
      <c r="D10" s="1442">
        <v>346005</v>
      </c>
      <c r="E10" s="1442">
        <v>1321851</v>
      </c>
      <c r="F10" s="1442">
        <v>5678</v>
      </c>
    </row>
    <row r="11" spans="1:8" ht="18" customHeight="1">
      <c r="A11" s="1437" t="s">
        <v>1415</v>
      </c>
      <c r="B11" s="1441">
        <v>280</v>
      </c>
      <c r="C11" s="1442">
        <v>141178</v>
      </c>
      <c r="D11" s="1442">
        <v>346457</v>
      </c>
      <c r="E11" s="1442">
        <v>1355172</v>
      </c>
      <c r="F11" s="1442">
        <v>5605</v>
      </c>
    </row>
    <row r="12" spans="1:8" ht="18" customHeight="1">
      <c r="A12" s="1424" t="s">
        <v>1416</v>
      </c>
      <c r="B12" s="1441">
        <v>285</v>
      </c>
      <c r="C12" s="1442">
        <v>127309</v>
      </c>
      <c r="D12" s="1442">
        <v>355561</v>
      </c>
      <c r="E12" s="1442">
        <v>1401877</v>
      </c>
      <c r="F12" s="1442">
        <v>4692</v>
      </c>
    </row>
    <row r="13" spans="1:8" ht="18" customHeight="1">
      <c r="A13" s="1424" t="s">
        <v>1417</v>
      </c>
      <c r="B13" s="1441">
        <v>276</v>
      </c>
      <c r="C13" s="1442">
        <v>47691</v>
      </c>
      <c r="D13" s="1442">
        <v>343047</v>
      </c>
      <c r="E13" s="1442">
        <v>1370328</v>
      </c>
      <c r="F13" s="1442">
        <v>4036</v>
      </c>
    </row>
    <row r="14" spans="1:8" ht="18" customHeight="1">
      <c r="A14" s="1424" t="s">
        <v>1639</v>
      </c>
      <c r="B14" s="1441">
        <v>284</v>
      </c>
      <c r="C14" s="1442">
        <v>46020</v>
      </c>
      <c r="D14" s="1442">
        <v>326664</v>
      </c>
      <c r="E14" s="1442">
        <v>1349043</v>
      </c>
      <c r="F14" s="1442">
        <v>3750</v>
      </c>
      <c r="H14" s="5"/>
    </row>
    <row r="15" spans="1:8" ht="18" customHeight="1">
      <c r="A15" s="1437" t="s">
        <v>1640</v>
      </c>
      <c r="B15" s="1442">
        <v>284</v>
      </c>
      <c r="C15" s="1442">
        <v>46260</v>
      </c>
      <c r="D15" s="1442">
        <v>337549</v>
      </c>
      <c r="E15" s="1442">
        <v>1382705</v>
      </c>
      <c r="F15" s="1442">
        <v>3522</v>
      </c>
    </row>
    <row r="16" spans="1:8" ht="18" customHeight="1">
      <c r="A16" s="1437" t="s">
        <v>1641</v>
      </c>
      <c r="B16" s="1442">
        <v>281</v>
      </c>
      <c r="C16" s="1442">
        <v>45474</v>
      </c>
      <c r="D16" s="1442">
        <v>326094</v>
      </c>
      <c r="E16" s="1442">
        <v>1333020</v>
      </c>
      <c r="F16" s="1442">
        <v>3518</v>
      </c>
    </row>
    <row r="17" spans="1:13" ht="18" customHeight="1">
      <c r="A17" s="1443" t="s">
        <v>2100</v>
      </c>
      <c r="B17" s="1441">
        <v>284</v>
      </c>
      <c r="C17" s="1442">
        <v>43147</v>
      </c>
      <c r="D17" s="1442">
        <v>320753</v>
      </c>
      <c r="E17" s="1442">
        <v>1319477</v>
      </c>
      <c r="F17" s="1442">
        <v>3254</v>
      </c>
    </row>
    <row r="18" spans="1:13" ht="18" customHeight="1">
      <c r="A18" s="1443" t="s">
        <v>2101</v>
      </c>
      <c r="B18" s="1441">
        <v>285</v>
      </c>
      <c r="C18" s="1442">
        <v>43112</v>
      </c>
      <c r="D18" s="1442">
        <v>322369</v>
      </c>
      <c r="E18" s="1442">
        <v>1347366</v>
      </c>
      <c r="F18" s="1442">
        <v>2871</v>
      </c>
    </row>
    <row r="19" spans="1:13" ht="18" customHeight="1">
      <c r="A19" s="1443" t="s">
        <v>2102</v>
      </c>
      <c r="B19" s="1441">
        <v>287</v>
      </c>
      <c r="C19" s="1442">
        <v>43442</v>
      </c>
      <c r="D19" s="1442">
        <v>319649</v>
      </c>
      <c r="E19" s="1442">
        <v>1336986</v>
      </c>
      <c r="F19" s="1442">
        <v>2736</v>
      </c>
    </row>
    <row r="20" spans="1:13" ht="18" customHeight="1">
      <c r="A20" s="1424" t="s">
        <v>1672</v>
      </c>
      <c r="B20" s="1441">
        <v>280</v>
      </c>
      <c r="C20" s="1442">
        <v>43388</v>
      </c>
      <c r="D20" s="1442">
        <v>308969</v>
      </c>
      <c r="E20" s="1442">
        <v>1311736</v>
      </c>
      <c r="F20" s="1442">
        <v>2371</v>
      </c>
    </row>
    <row r="21" spans="1:13" ht="18" customHeight="1">
      <c r="A21" s="1424" t="s">
        <v>1673</v>
      </c>
      <c r="B21" s="1441">
        <v>290</v>
      </c>
      <c r="C21" s="1442">
        <v>44258</v>
      </c>
      <c r="D21" s="1442">
        <v>336637</v>
      </c>
      <c r="E21" s="1442">
        <v>1416768</v>
      </c>
      <c r="F21" s="1442">
        <v>2678</v>
      </c>
    </row>
    <row r="22" spans="1:13" ht="18" customHeight="1">
      <c r="A22" s="1425" t="s">
        <v>2103</v>
      </c>
      <c r="B22" s="1444">
        <v>289</v>
      </c>
      <c r="C22" s="1445">
        <v>44168</v>
      </c>
      <c r="D22" s="1445">
        <v>340154</v>
      </c>
      <c r="E22" s="1445">
        <v>1439170</v>
      </c>
      <c r="F22" s="1445">
        <v>2301</v>
      </c>
      <c r="H22" s="1446"/>
      <c r="I22" s="1447"/>
      <c r="J22" s="1447"/>
      <c r="K22" s="1447"/>
      <c r="L22" s="1447"/>
      <c r="M22" s="1447"/>
    </row>
    <row r="23" spans="1:13" ht="18" customHeight="1">
      <c r="A23" s="1425" t="s">
        <v>1739</v>
      </c>
      <c r="B23" s="1444">
        <v>266</v>
      </c>
      <c r="C23" s="1445">
        <v>42437</v>
      </c>
      <c r="D23" s="1445">
        <v>284256</v>
      </c>
      <c r="E23" s="1445">
        <v>1243474</v>
      </c>
      <c r="F23" s="1445">
        <v>394</v>
      </c>
      <c r="H23" s="1446"/>
      <c r="I23" s="1447"/>
      <c r="J23" s="1447"/>
      <c r="K23" s="1447"/>
      <c r="L23" s="1447"/>
      <c r="M23" s="1447"/>
    </row>
    <row r="24" spans="1:13" s="1448" customFormat="1" ht="18" customHeight="1" thickBot="1">
      <c r="A24" s="1425" t="s">
        <v>2612</v>
      </c>
      <c r="B24" s="1444">
        <v>260</v>
      </c>
      <c r="C24" s="1445">
        <v>41392</v>
      </c>
      <c r="D24" s="1445">
        <v>318773</v>
      </c>
      <c r="E24" s="1445">
        <v>1384072</v>
      </c>
      <c r="F24" s="1445">
        <v>869</v>
      </c>
    </row>
    <row r="25" spans="1:13" ht="18" customHeight="1">
      <c r="A25" s="1449"/>
      <c r="B25" s="1450"/>
      <c r="C25" s="2585" t="s">
        <v>2104</v>
      </c>
      <c r="D25" s="2170"/>
      <c r="E25" s="2170"/>
      <c r="F25" s="2170"/>
    </row>
    <row r="26" spans="1:13" ht="17.25" customHeight="1">
      <c r="A26" s="2583" t="s">
        <v>2105</v>
      </c>
      <c r="B26" s="2584"/>
      <c r="C26" s="2584"/>
      <c r="D26" s="2584"/>
      <c r="E26" s="2584"/>
      <c r="F26" s="213"/>
    </row>
    <row r="27" spans="1:13" ht="18" customHeight="1">
      <c r="A27" s="2583" t="s">
        <v>2106</v>
      </c>
      <c r="B27" s="2586"/>
      <c r="C27" s="2586"/>
      <c r="D27" s="2586"/>
      <c r="E27" s="2586"/>
      <c r="F27" s="1451"/>
    </row>
    <row r="28" spans="1:13" ht="10.5" customHeight="1">
      <c r="B28" s="212"/>
      <c r="C28" s="212"/>
      <c r="D28" s="2581"/>
      <c r="E28" s="2581"/>
      <c r="F28" s="2581"/>
    </row>
  </sheetData>
  <mergeCells count="5">
    <mergeCell ref="D28:F28"/>
    <mergeCell ref="E2:F2"/>
    <mergeCell ref="A26:E26"/>
    <mergeCell ref="C25:F25"/>
    <mergeCell ref="A27:E27"/>
  </mergeCells>
  <phoneticPr fontId="8"/>
  <printOptions horizontalCentered="1"/>
  <pageMargins left="0.98425196850393704" right="0.98425196850393704" top="1.1811023622047245" bottom="1.1811023622047245" header="0.51181102362204722" footer="0.51181102362204722"/>
  <pageSetup paperSize="9" scale="93" orientation="portrait" verticalDpi="72"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A7549-6097-4D6F-BA31-6632F8C929E5}">
  <sheetPr>
    <pageSetUpPr fitToPage="1"/>
  </sheetPr>
  <dimension ref="A1:K68"/>
  <sheetViews>
    <sheetView view="pageBreakPreview" zoomScale="75" zoomScaleNormal="100" zoomScaleSheetLayoutView="75" workbookViewId="0">
      <selection activeCell="D10" sqref="D10"/>
    </sheetView>
  </sheetViews>
  <sheetFormatPr defaultColWidth="9" defaultRowHeight="21.75" customHeight="1"/>
  <cols>
    <col min="1" max="1" width="12.375" style="1980" customWidth="1"/>
    <col min="2" max="11" width="7.5" style="1980" customWidth="1"/>
    <col min="12" max="16384" width="9" style="1980"/>
  </cols>
  <sheetData>
    <row r="1" spans="1:11" ht="21.75" customHeight="1" thickBot="1">
      <c r="A1" s="1979" t="s">
        <v>2641</v>
      </c>
    </row>
    <row r="2" spans="1:11" ht="19.5" customHeight="1">
      <c r="A2" s="1981" t="s">
        <v>1348</v>
      </c>
      <c r="B2" s="2588" t="s">
        <v>2107</v>
      </c>
      <c r="C2" s="2589"/>
      <c r="D2" s="2590" t="s">
        <v>2108</v>
      </c>
      <c r="E2" s="2589"/>
      <c r="F2" s="2590" t="s">
        <v>2109</v>
      </c>
      <c r="G2" s="2589"/>
      <c r="H2" s="2590" t="s">
        <v>2110</v>
      </c>
      <c r="I2" s="2591"/>
      <c r="J2" s="2592" t="s">
        <v>1572</v>
      </c>
      <c r="K2" s="2592"/>
    </row>
    <row r="3" spans="1:11" ht="19.5" customHeight="1" thickBot="1">
      <c r="A3" s="1982" t="s">
        <v>3</v>
      </c>
      <c r="B3" s="1983" t="s">
        <v>1793</v>
      </c>
      <c r="C3" s="1984" t="s">
        <v>2111</v>
      </c>
      <c r="D3" s="1985" t="s">
        <v>1793</v>
      </c>
      <c r="E3" s="1984" t="s">
        <v>2111</v>
      </c>
      <c r="F3" s="1985" t="s">
        <v>1793</v>
      </c>
      <c r="G3" s="1984" t="s">
        <v>2111</v>
      </c>
      <c r="H3" s="1985" t="s">
        <v>1793</v>
      </c>
      <c r="I3" s="1986" t="s">
        <v>2111</v>
      </c>
      <c r="J3" s="1987" t="s">
        <v>1793</v>
      </c>
      <c r="K3" s="1984" t="s">
        <v>2111</v>
      </c>
    </row>
    <row r="4" spans="1:11" ht="19.5" customHeight="1">
      <c r="A4" s="1988" t="s">
        <v>1406</v>
      </c>
      <c r="B4" s="1452">
        <v>1356</v>
      </c>
      <c r="C4" s="1452">
        <v>48734</v>
      </c>
      <c r="D4" s="1453">
        <v>202</v>
      </c>
      <c r="E4" s="1454">
        <v>24147</v>
      </c>
      <c r="F4" s="1453">
        <v>78</v>
      </c>
      <c r="G4" s="1454">
        <v>19604</v>
      </c>
      <c r="H4" s="1455" t="s">
        <v>2112</v>
      </c>
      <c r="I4" s="1456" t="s">
        <v>2113</v>
      </c>
      <c r="J4" s="1454">
        <f>B4+D4+F4</f>
        <v>1636</v>
      </c>
      <c r="K4" s="1457">
        <f t="shared" ref="J4:K6" si="0">C4+E4+G4</f>
        <v>92485</v>
      </c>
    </row>
    <row r="5" spans="1:11" ht="19.5" customHeight="1">
      <c r="A5" s="1988" t="s">
        <v>1407</v>
      </c>
      <c r="B5" s="1452">
        <v>1405</v>
      </c>
      <c r="C5" s="1452">
        <v>61978</v>
      </c>
      <c r="D5" s="1453">
        <v>187</v>
      </c>
      <c r="E5" s="1454">
        <v>23125</v>
      </c>
      <c r="F5" s="1453">
        <v>96</v>
      </c>
      <c r="G5" s="1454">
        <v>24561</v>
      </c>
      <c r="H5" s="1455" t="s">
        <v>2112</v>
      </c>
      <c r="I5" s="1456" t="s">
        <v>2113</v>
      </c>
      <c r="J5" s="1454">
        <f t="shared" si="0"/>
        <v>1688</v>
      </c>
      <c r="K5" s="1457">
        <f t="shared" si="0"/>
        <v>109664</v>
      </c>
    </row>
    <row r="6" spans="1:11" ht="19.5" customHeight="1">
      <c r="A6" s="1988" t="s">
        <v>1408</v>
      </c>
      <c r="B6" s="1452">
        <v>1423</v>
      </c>
      <c r="C6" s="1452">
        <v>56128</v>
      </c>
      <c r="D6" s="1453">
        <v>245</v>
      </c>
      <c r="E6" s="1454">
        <v>27035</v>
      </c>
      <c r="F6" s="1453">
        <v>41</v>
      </c>
      <c r="G6" s="1454">
        <v>15220</v>
      </c>
      <c r="H6" s="1455" t="s">
        <v>2112</v>
      </c>
      <c r="I6" s="1456" t="s">
        <v>2113</v>
      </c>
      <c r="J6" s="1454">
        <f t="shared" si="0"/>
        <v>1709</v>
      </c>
      <c r="K6" s="1457">
        <f t="shared" si="0"/>
        <v>98383</v>
      </c>
    </row>
    <row r="7" spans="1:11" ht="19.5" customHeight="1">
      <c r="A7" s="1988" t="s">
        <v>1409</v>
      </c>
      <c r="B7" s="1452">
        <v>1277</v>
      </c>
      <c r="C7" s="1452">
        <v>66206</v>
      </c>
      <c r="D7" s="1453">
        <v>269</v>
      </c>
      <c r="E7" s="1454">
        <v>26222</v>
      </c>
      <c r="F7" s="1453">
        <v>63</v>
      </c>
      <c r="G7" s="1454">
        <v>21885</v>
      </c>
      <c r="H7" s="1453">
        <v>38</v>
      </c>
      <c r="I7" s="1458">
        <v>19721</v>
      </c>
      <c r="J7" s="1454">
        <f t="shared" ref="J7:K15" si="1">B7+D7+F7+H7</f>
        <v>1647</v>
      </c>
      <c r="K7" s="1457">
        <f t="shared" si="1"/>
        <v>134034</v>
      </c>
    </row>
    <row r="8" spans="1:11" ht="19.5" customHeight="1">
      <c r="A8" s="1988" t="s">
        <v>1410</v>
      </c>
      <c r="B8" s="1452">
        <v>1428</v>
      </c>
      <c r="C8" s="1452">
        <v>58662</v>
      </c>
      <c r="D8" s="1453">
        <v>371</v>
      </c>
      <c r="E8" s="1454">
        <v>24321</v>
      </c>
      <c r="F8" s="1453">
        <v>81</v>
      </c>
      <c r="G8" s="1454">
        <v>28830</v>
      </c>
      <c r="H8" s="1453">
        <v>42</v>
      </c>
      <c r="I8" s="1458">
        <v>13300</v>
      </c>
      <c r="J8" s="1454">
        <f t="shared" si="1"/>
        <v>1922</v>
      </c>
      <c r="K8" s="1457">
        <f t="shared" si="1"/>
        <v>125113</v>
      </c>
    </row>
    <row r="9" spans="1:11" ht="19.5" customHeight="1">
      <c r="A9" s="1988" t="s">
        <v>1411</v>
      </c>
      <c r="B9" s="1452">
        <v>1511</v>
      </c>
      <c r="C9" s="1452">
        <v>55920</v>
      </c>
      <c r="D9" s="1453">
        <v>393</v>
      </c>
      <c r="E9" s="1454">
        <v>26819</v>
      </c>
      <c r="F9" s="1453">
        <v>101</v>
      </c>
      <c r="G9" s="1454">
        <v>30259</v>
      </c>
      <c r="H9" s="1453">
        <v>30</v>
      </c>
      <c r="I9" s="1458">
        <v>10440</v>
      </c>
      <c r="J9" s="1454">
        <f t="shared" si="1"/>
        <v>2035</v>
      </c>
      <c r="K9" s="1457">
        <f t="shared" si="1"/>
        <v>123438</v>
      </c>
    </row>
    <row r="10" spans="1:11" ht="19.5" customHeight="1">
      <c r="A10" s="1988" t="s">
        <v>1412</v>
      </c>
      <c r="B10" s="1452">
        <v>1795</v>
      </c>
      <c r="C10" s="1452">
        <v>53283</v>
      </c>
      <c r="D10" s="1453">
        <v>472</v>
      </c>
      <c r="E10" s="1454">
        <v>29572</v>
      </c>
      <c r="F10" s="1453">
        <v>93</v>
      </c>
      <c r="G10" s="1454">
        <v>28224</v>
      </c>
      <c r="H10" s="1453">
        <v>39</v>
      </c>
      <c r="I10" s="1458">
        <v>9170</v>
      </c>
      <c r="J10" s="1454">
        <f t="shared" si="1"/>
        <v>2399</v>
      </c>
      <c r="K10" s="1457">
        <f t="shared" si="1"/>
        <v>120249</v>
      </c>
    </row>
    <row r="11" spans="1:11" ht="19.5" customHeight="1">
      <c r="A11" s="1988" t="s">
        <v>1413</v>
      </c>
      <c r="B11" s="1452">
        <v>1500</v>
      </c>
      <c r="C11" s="1452">
        <v>49459</v>
      </c>
      <c r="D11" s="1453">
        <v>496</v>
      </c>
      <c r="E11" s="1454">
        <v>24027</v>
      </c>
      <c r="F11" s="1453">
        <v>95</v>
      </c>
      <c r="G11" s="1454">
        <v>23136</v>
      </c>
      <c r="H11" s="1453">
        <v>52</v>
      </c>
      <c r="I11" s="1458">
        <v>19825</v>
      </c>
      <c r="J11" s="1454">
        <f t="shared" si="1"/>
        <v>2143</v>
      </c>
      <c r="K11" s="1457">
        <f t="shared" si="1"/>
        <v>116447</v>
      </c>
    </row>
    <row r="12" spans="1:11" ht="19.5" customHeight="1">
      <c r="A12" s="1988" t="s">
        <v>1414</v>
      </c>
      <c r="B12" s="1452">
        <v>1449</v>
      </c>
      <c r="C12" s="1452">
        <v>53590</v>
      </c>
      <c r="D12" s="1453">
        <v>519</v>
      </c>
      <c r="E12" s="1454">
        <v>41557</v>
      </c>
      <c r="F12" s="1453">
        <v>95</v>
      </c>
      <c r="G12" s="1454">
        <v>18712</v>
      </c>
      <c r="H12" s="1453">
        <v>57</v>
      </c>
      <c r="I12" s="1458">
        <v>19891</v>
      </c>
      <c r="J12" s="1454">
        <f t="shared" si="1"/>
        <v>2120</v>
      </c>
      <c r="K12" s="1457">
        <f t="shared" si="1"/>
        <v>133750</v>
      </c>
    </row>
    <row r="13" spans="1:11" ht="19.5" customHeight="1">
      <c r="A13" s="1988" t="s">
        <v>1415</v>
      </c>
      <c r="B13" s="1454">
        <v>1411</v>
      </c>
      <c r="C13" s="1454">
        <v>51280</v>
      </c>
      <c r="D13" s="1453">
        <v>445</v>
      </c>
      <c r="E13" s="1454">
        <v>23655</v>
      </c>
      <c r="F13" s="1453">
        <v>95</v>
      </c>
      <c r="G13" s="1454">
        <v>20482</v>
      </c>
      <c r="H13" s="1453">
        <v>48</v>
      </c>
      <c r="I13" s="1458">
        <v>15130</v>
      </c>
      <c r="J13" s="1454">
        <f t="shared" si="1"/>
        <v>1999</v>
      </c>
      <c r="K13" s="1457">
        <f t="shared" si="1"/>
        <v>110547</v>
      </c>
    </row>
    <row r="14" spans="1:11" ht="19.5" customHeight="1">
      <c r="A14" s="1988" t="s">
        <v>1416</v>
      </c>
      <c r="B14" s="1454">
        <v>1396</v>
      </c>
      <c r="C14" s="1454">
        <v>49850</v>
      </c>
      <c r="D14" s="1453">
        <v>514</v>
      </c>
      <c r="E14" s="1454">
        <v>39555</v>
      </c>
      <c r="F14" s="1453">
        <v>106</v>
      </c>
      <c r="G14" s="1454">
        <v>24032</v>
      </c>
      <c r="H14" s="1453">
        <v>36</v>
      </c>
      <c r="I14" s="1458">
        <v>11420</v>
      </c>
      <c r="J14" s="1454">
        <f t="shared" si="1"/>
        <v>2052</v>
      </c>
      <c r="K14" s="1457">
        <f t="shared" si="1"/>
        <v>124857</v>
      </c>
    </row>
    <row r="15" spans="1:11" ht="19.5" customHeight="1">
      <c r="A15" s="1988" t="s">
        <v>1417</v>
      </c>
      <c r="B15" s="1454">
        <v>1342</v>
      </c>
      <c r="C15" s="1454">
        <v>45207</v>
      </c>
      <c r="D15" s="1453">
        <v>430</v>
      </c>
      <c r="E15" s="1454">
        <v>21468</v>
      </c>
      <c r="F15" s="1453">
        <v>85</v>
      </c>
      <c r="G15" s="1454">
        <v>16950</v>
      </c>
      <c r="H15" s="1453">
        <v>43</v>
      </c>
      <c r="I15" s="1458">
        <v>14483</v>
      </c>
      <c r="J15" s="1454">
        <f t="shared" si="1"/>
        <v>1900</v>
      </c>
      <c r="K15" s="1457">
        <f t="shared" si="1"/>
        <v>98108</v>
      </c>
    </row>
    <row r="16" spans="1:11" ht="19.5" customHeight="1">
      <c r="A16" s="1988" t="s">
        <v>1639</v>
      </c>
      <c r="B16" s="1459" t="s">
        <v>2114</v>
      </c>
      <c r="C16" s="1459" t="s">
        <v>2114</v>
      </c>
      <c r="D16" s="1453">
        <v>253</v>
      </c>
      <c r="E16" s="1454">
        <v>8630</v>
      </c>
      <c r="F16" s="1460" t="s">
        <v>2115</v>
      </c>
      <c r="G16" s="1459" t="s">
        <v>2115</v>
      </c>
      <c r="H16" s="1453">
        <v>66</v>
      </c>
      <c r="I16" s="1458">
        <v>26540</v>
      </c>
      <c r="J16" s="1454">
        <f>D16+H16</f>
        <v>319</v>
      </c>
      <c r="K16" s="1457">
        <f>E16+I16</f>
        <v>35170</v>
      </c>
    </row>
    <row r="17" spans="1:11" ht="19.5" customHeight="1">
      <c r="A17" s="1988" t="s">
        <v>1640</v>
      </c>
      <c r="B17" s="1459" t="s">
        <v>2114</v>
      </c>
      <c r="C17" s="1459" t="s">
        <v>2114</v>
      </c>
      <c r="D17" s="1453">
        <v>125</v>
      </c>
      <c r="E17" s="1454">
        <v>4306</v>
      </c>
      <c r="F17" s="1460" t="s">
        <v>2115</v>
      </c>
      <c r="G17" s="1459" t="s">
        <v>2115</v>
      </c>
      <c r="H17" s="1453">
        <v>65</v>
      </c>
      <c r="I17" s="1458">
        <v>21440</v>
      </c>
      <c r="J17" s="1454">
        <f>+D17+H17</f>
        <v>190</v>
      </c>
      <c r="K17" s="1457">
        <f>E17+I17</f>
        <v>25746</v>
      </c>
    </row>
    <row r="18" spans="1:11" ht="19.5" customHeight="1">
      <c r="A18" s="1988" t="s">
        <v>1641</v>
      </c>
      <c r="B18" s="1461">
        <v>646</v>
      </c>
      <c r="C18" s="1454">
        <v>25407</v>
      </c>
      <c r="D18" s="1453">
        <v>309</v>
      </c>
      <c r="E18" s="1454">
        <v>17198</v>
      </c>
      <c r="F18" s="1453">
        <v>57</v>
      </c>
      <c r="G18" s="1454">
        <v>9803</v>
      </c>
      <c r="H18" s="1453">
        <v>50</v>
      </c>
      <c r="I18" s="1458">
        <v>16810</v>
      </c>
      <c r="J18" s="1454">
        <f>B18+D18+F18+H18</f>
        <v>1062</v>
      </c>
      <c r="K18" s="1457">
        <f>C18+E18+G18+I18</f>
        <v>69218</v>
      </c>
    </row>
    <row r="19" spans="1:11" ht="19.5" customHeight="1">
      <c r="A19" s="1988" t="s">
        <v>1642</v>
      </c>
      <c r="B19" s="1462">
        <v>1007</v>
      </c>
      <c r="C19" s="1454">
        <v>55432</v>
      </c>
      <c r="D19" s="1453">
        <v>222</v>
      </c>
      <c r="E19" s="1454">
        <v>10790</v>
      </c>
      <c r="F19" s="1453">
        <v>94</v>
      </c>
      <c r="G19" s="1454">
        <v>11922</v>
      </c>
      <c r="H19" s="1453">
        <v>58</v>
      </c>
      <c r="I19" s="1458">
        <v>26670</v>
      </c>
      <c r="J19" s="1454">
        <v>1381</v>
      </c>
      <c r="K19" s="1457">
        <v>104814</v>
      </c>
    </row>
    <row r="20" spans="1:11" ht="19.5" customHeight="1">
      <c r="A20" s="1988" t="s">
        <v>1670</v>
      </c>
      <c r="B20" s="1462">
        <v>1223</v>
      </c>
      <c r="C20" s="1454">
        <v>63568</v>
      </c>
      <c r="D20" s="1453">
        <v>309</v>
      </c>
      <c r="E20" s="1454">
        <v>15840</v>
      </c>
      <c r="F20" s="1453">
        <v>81</v>
      </c>
      <c r="G20" s="1454">
        <v>13891</v>
      </c>
      <c r="H20" s="1453">
        <v>52</v>
      </c>
      <c r="I20" s="1458">
        <v>29715</v>
      </c>
      <c r="J20" s="1454">
        <v>1665</v>
      </c>
      <c r="K20" s="1457">
        <v>123014</v>
      </c>
    </row>
    <row r="21" spans="1:11" ht="19.5" customHeight="1">
      <c r="A21" s="1988" t="s">
        <v>1671</v>
      </c>
      <c r="B21" s="1462">
        <v>1294</v>
      </c>
      <c r="C21" s="1454">
        <v>48285</v>
      </c>
      <c r="D21" s="1453">
        <v>270</v>
      </c>
      <c r="E21" s="1454">
        <v>14342</v>
      </c>
      <c r="F21" s="1453">
        <v>97</v>
      </c>
      <c r="G21" s="1454">
        <v>20885</v>
      </c>
      <c r="H21" s="1463">
        <v>47</v>
      </c>
      <c r="I21" s="1458">
        <v>33800</v>
      </c>
      <c r="J21" s="1454">
        <v>1708</v>
      </c>
      <c r="K21" s="1457">
        <v>117312</v>
      </c>
    </row>
    <row r="22" spans="1:11" ht="19.5" customHeight="1">
      <c r="A22" s="1988" t="s">
        <v>1645</v>
      </c>
      <c r="B22" s="1462">
        <v>1206</v>
      </c>
      <c r="C22" s="1454">
        <v>39587</v>
      </c>
      <c r="D22" s="1453">
        <v>228</v>
      </c>
      <c r="E22" s="1454">
        <v>12589</v>
      </c>
      <c r="F22" s="1453">
        <v>70</v>
      </c>
      <c r="G22" s="1454">
        <v>16653</v>
      </c>
      <c r="H22" s="1453">
        <v>61</v>
      </c>
      <c r="I22" s="1458">
        <v>45160</v>
      </c>
      <c r="J22" s="1454">
        <f t="shared" ref="J22:K25" si="2">SUM(B22+D22+F22+H22)</f>
        <v>1565</v>
      </c>
      <c r="K22" s="1457">
        <f t="shared" si="2"/>
        <v>113989</v>
      </c>
    </row>
    <row r="23" spans="1:11" ht="19.5" customHeight="1">
      <c r="A23" s="1988" t="s">
        <v>1673</v>
      </c>
      <c r="B23" s="1462">
        <v>1625</v>
      </c>
      <c r="C23" s="1454">
        <v>49124</v>
      </c>
      <c r="D23" s="1453">
        <v>250</v>
      </c>
      <c r="E23" s="1454">
        <v>11216</v>
      </c>
      <c r="F23" s="1453">
        <v>51</v>
      </c>
      <c r="G23" s="1454">
        <v>12857</v>
      </c>
      <c r="H23" s="1453">
        <v>69</v>
      </c>
      <c r="I23" s="1458">
        <v>51961</v>
      </c>
      <c r="J23" s="1454">
        <f t="shared" si="2"/>
        <v>1995</v>
      </c>
      <c r="K23" s="1457">
        <f t="shared" si="2"/>
        <v>125158</v>
      </c>
    </row>
    <row r="24" spans="1:11" ht="19.5" customHeight="1">
      <c r="A24" s="1988" t="s">
        <v>1738</v>
      </c>
      <c r="B24" s="1462">
        <v>1754</v>
      </c>
      <c r="C24" s="1454">
        <v>51468</v>
      </c>
      <c r="D24" s="1453">
        <v>229</v>
      </c>
      <c r="E24" s="1454">
        <v>8842</v>
      </c>
      <c r="F24" s="1453">
        <v>58</v>
      </c>
      <c r="G24" s="1454">
        <v>15193</v>
      </c>
      <c r="H24" s="1453">
        <v>60</v>
      </c>
      <c r="I24" s="1458">
        <v>35545</v>
      </c>
      <c r="J24" s="1454">
        <f t="shared" ref="J24:K24" si="3">SUM(B24+D24+F24+H24)</f>
        <v>2101</v>
      </c>
      <c r="K24" s="1457">
        <f t="shared" si="3"/>
        <v>111048</v>
      </c>
    </row>
    <row r="25" spans="1:11" ht="19.5" customHeight="1">
      <c r="A25" s="1988" t="s">
        <v>1928</v>
      </c>
      <c r="B25" s="1462">
        <v>936</v>
      </c>
      <c r="C25" s="1454">
        <v>12233</v>
      </c>
      <c r="D25" s="1453">
        <v>195</v>
      </c>
      <c r="E25" s="1454">
        <v>3512</v>
      </c>
      <c r="F25" s="1453">
        <v>22</v>
      </c>
      <c r="G25" s="1454">
        <v>3029</v>
      </c>
      <c r="H25" s="1453">
        <v>23</v>
      </c>
      <c r="I25" s="1458">
        <v>5164</v>
      </c>
      <c r="J25" s="1454">
        <f t="shared" si="2"/>
        <v>1176</v>
      </c>
      <c r="K25" s="1454">
        <f t="shared" si="2"/>
        <v>23938</v>
      </c>
    </row>
    <row r="26" spans="1:11" ht="19.5" customHeight="1" thickBot="1">
      <c r="A26" s="1989" t="s">
        <v>2617</v>
      </c>
      <c r="B26" s="1464">
        <v>1409</v>
      </c>
      <c r="C26" s="1465">
        <v>22168</v>
      </c>
      <c r="D26" s="1466">
        <v>334</v>
      </c>
      <c r="E26" s="1465">
        <v>4538</v>
      </c>
      <c r="F26" s="1466">
        <v>27</v>
      </c>
      <c r="G26" s="1465">
        <v>3179</v>
      </c>
      <c r="H26" s="1466">
        <v>57</v>
      </c>
      <c r="I26" s="1467">
        <v>13211</v>
      </c>
      <c r="J26" s="1465">
        <f t="shared" ref="J26:K26" si="4">SUM(B26+D26+F26+H26)</f>
        <v>1827</v>
      </c>
      <c r="K26" s="1465">
        <f t="shared" si="4"/>
        <v>43096</v>
      </c>
    </row>
    <row r="27" spans="1:11" ht="21.75" customHeight="1">
      <c r="A27" s="2593"/>
      <c r="B27" s="2593"/>
      <c r="C27" s="2593"/>
      <c r="D27" s="2593"/>
      <c r="E27" s="2593"/>
      <c r="F27" s="2593"/>
      <c r="G27" s="2593"/>
      <c r="K27" s="1990" t="s">
        <v>2116</v>
      </c>
    </row>
    <row r="28" spans="1:11" ht="21.75" customHeight="1">
      <c r="A28" s="1980" t="s">
        <v>2117</v>
      </c>
    </row>
    <row r="29" spans="1:11" ht="21.75" customHeight="1">
      <c r="A29" s="2594" t="s">
        <v>2118</v>
      </c>
      <c r="B29" s="2594"/>
      <c r="C29" s="2594"/>
      <c r="D29" s="2594"/>
      <c r="E29" s="2594"/>
      <c r="F29" s="2594"/>
      <c r="G29" s="2594"/>
      <c r="I29" s="1991"/>
      <c r="K29" s="1990"/>
    </row>
    <row r="30" spans="1:11" ht="21.75" customHeight="1">
      <c r="A30" s="2587" t="s">
        <v>2119</v>
      </c>
      <c r="B30" s="2587"/>
      <c r="C30" s="2587"/>
      <c r="D30" s="2587"/>
      <c r="E30" s="2587"/>
      <c r="F30" s="2587"/>
      <c r="G30" s="2587"/>
      <c r="H30" s="2587"/>
      <c r="I30" s="2587"/>
      <c r="J30" s="2587"/>
      <c r="K30" s="2587"/>
    </row>
    <row r="31" spans="1:11" ht="21.75" customHeight="1">
      <c r="A31" s="2587" t="s">
        <v>2120</v>
      </c>
      <c r="B31" s="2587"/>
      <c r="C31" s="2587"/>
      <c r="D31" s="2587"/>
      <c r="E31" s="2587"/>
      <c r="F31" s="2587"/>
      <c r="G31" s="2587"/>
      <c r="H31" s="2587"/>
      <c r="I31" s="2587"/>
      <c r="J31" s="2587"/>
      <c r="K31" s="2587"/>
    </row>
    <row r="32" spans="1:11" ht="21.75" customHeight="1">
      <c r="A32" s="1980" t="s">
        <v>2121</v>
      </c>
      <c r="B32" s="1992"/>
      <c r="C32" s="1992"/>
      <c r="D32" s="1992"/>
      <c r="E32" s="1992"/>
      <c r="F32" s="1992"/>
      <c r="G32" s="1992"/>
      <c r="H32" s="1992"/>
      <c r="I32" s="1992"/>
      <c r="J32" s="1992"/>
      <c r="K32" s="1992"/>
    </row>
    <row r="68" spans="1:1" ht="21.75" customHeight="1">
      <c r="A68" s="1980" t="s">
        <v>2122</v>
      </c>
    </row>
  </sheetData>
  <mergeCells count="9">
    <mergeCell ref="A31:K31"/>
    <mergeCell ref="A30:K30"/>
    <mergeCell ref="B2:C2"/>
    <mergeCell ref="D2:E2"/>
    <mergeCell ref="F2:G2"/>
    <mergeCell ref="H2:I2"/>
    <mergeCell ref="J2:K2"/>
    <mergeCell ref="A27:G27"/>
    <mergeCell ref="A29:G29"/>
  </mergeCells>
  <phoneticPr fontId="8"/>
  <pageMargins left="0.78740157480314965" right="0.78740157480314965" top="0.98425196850393704" bottom="0.98425196850393704" header="0.51181102362204722" footer="0.51181102362204722"/>
  <pageSetup paperSize="9" scale="99" orientation="portrait"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93731-79B2-4195-8C81-70C0F27A226A}">
  <sheetPr>
    <pageSetUpPr fitToPage="1"/>
  </sheetPr>
  <dimension ref="A1:G22"/>
  <sheetViews>
    <sheetView view="pageBreakPreview" zoomScaleNormal="100" zoomScaleSheetLayoutView="100" workbookViewId="0">
      <pane xSplit="1" ySplit="3" topLeftCell="B4" activePane="bottomRight" state="frozen"/>
      <selection pane="topRight" activeCell="B1" sqref="B1"/>
      <selection pane="bottomLeft" activeCell="A5" sqref="A5"/>
      <selection pane="bottomRight" activeCell="M40" sqref="M40"/>
    </sheetView>
  </sheetViews>
  <sheetFormatPr defaultRowHeight="21.75" customHeight="1"/>
  <cols>
    <col min="1" max="1" width="12.375" style="16" customWidth="1"/>
    <col min="2" max="7" width="7.5" style="16" customWidth="1"/>
    <col min="8" max="16384" width="9" style="16"/>
  </cols>
  <sheetData>
    <row r="1" spans="1:7" ht="21.75" customHeight="1" thickBot="1">
      <c r="A1" s="433" t="s">
        <v>2642</v>
      </c>
    </row>
    <row r="2" spans="1:7" ht="19.5" customHeight="1">
      <c r="A2" s="1993" t="s">
        <v>1348</v>
      </c>
      <c r="B2" s="2596" t="s">
        <v>2123</v>
      </c>
      <c r="C2" s="2597"/>
      <c r="D2" s="2598" t="s">
        <v>2124</v>
      </c>
      <c r="E2" s="2599"/>
      <c r="F2" s="2434" t="s">
        <v>1572</v>
      </c>
      <c r="G2" s="2434"/>
    </row>
    <row r="3" spans="1:7" ht="19.5" customHeight="1" thickBot="1">
      <c r="A3" s="1877" t="s">
        <v>3</v>
      </c>
      <c r="B3" s="1994" t="s">
        <v>1793</v>
      </c>
      <c r="C3" s="1995" t="s">
        <v>2111</v>
      </c>
      <c r="D3" s="1618" t="s">
        <v>1793</v>
      </c>
      <c r="E3" s="1996" t="s">
        <v>2111</v>
      </c>
      <c r="F3" s="1994" t="s">
        <v>1793</v>
      </c>
      <c r="G3" s="1995" t="s">
        <v>2111</v>
      </c>
    </row>
    <row r="4" spans="1:7" ht="19.5" customHeight="1">
      <c r="A4" s="1997" t="s">
        <v>1413</v>
      </c>
      <c r="B4" s="1468">
        <v>245</v>
      </c>
      <c r="C4" s="1468">
        <v>83979</v>
      </c>
      <c r="D4" s="1469">
        <v>5413</v>
      </c>
      <c r="E4" s="1470">
        <v>191428</v>
      </c>
      <c r="F4" s="1471">
        <f t="shared" ref="F4:G19" si="0">B4+D4</f>
        <v>5658</v>
      </c>
      <c r="G4" s="1471">
        <f t="shared" si="0"/>
        <v>275407</v>
      </c>
    </row>
    <row r="5" spans="1:7" ht="19.5" customHeight="1">
      <c r="A5" s="1997" t="s">
        <v>1414</v>
      </c>
      <c r="B5" s="1468">
        <v>250</v>
      </c>
      <c r="C5" s="1468">
        <v>101853</v>
      </c>
      <c r="D5" s="1469">
        <v>5219</v>
      </c>
      <c r="E5" s="1470">
        <v>216902</v>
      </c>
      <c r="F5" s="1472">
        <f t="shared" si="0"/>
        <v>5469</v>
      </c>
      <c r="G5" s="1472">
        <f t="shared" si="0"/>
        <v>318755</v>
      </c>
    </row>
    <row r="6" spans="1:7" ht="19.5" customHeight="1">
      <c r="A6" s="1997" t="s">
        <v>1415</v>
      </c>
      <c r="B6" s="1472">
        <v>233</v>
      </c>
      <c r="C6" s="1472">
        <v>85856</v>
      </c>
      <c r="D6" s="1469">
        <v>5161</v>
      </c>
      <c r="E6" s="1470">
        <v>222639</v>
      </c>
      <c r="F6" s="1472">
        <f t="shared" si="0"/>
        <v>5394</v>
      </c>
      <c r="G6" s="1472">
        <f t="shared" si="0"/>
        <v>308495</v>
      </c>
    </row>
    <row r="7" spans="1:7" ht="19.5" customHeight="1">
      <c r="A7" s="1997" t="s">
        <v>1416</v>
      </c>
      <c r="B7" s="1054">
        <v>255</v>
      </c>
      <c r="C7" s="1054">
        <v>106827</v>
      </c>
      <c r="D7" s="1473">
        <v>5656</v>
      </c>
      <c r="E7" s="1059">
        <v>240475</v>
      </c>
      <c r="F7" s="1472">
        <f t="shared" si="0"/>
        <v>5911</v>
      </c>
      <c r="G7" s="1472">
        <f t="shared" si="0"/>
        <v>347302</v>
      </c>
    </row>
    <row r="8" spans="1:7" ht="19.5" customHeight="1">
      <c r="A8" s="1997" t="s">
        <v>1417</v>
      </c>
      <c r="B8" s="1054">
        <v>230</v>
      </c>
      <c r="C8" s="1054">
        <v>90916</v>
      </c>
      <c r="D8" s="1473">
        <v>5374</v>
      </c>
      <c r="E8" s="1059">
        <v>229457</v>
      </c>
      <c r="F8" s="1472">
        <f t="shared" si="0"/>
        <v>5604</v>
      </c>
      <c r="G8" s="1472">
        <f t="shared" si="0"/>
        <v>320373</v>
      </c>
    </row>
    <row r="9" spans="1:7" ht="19.5" customHeight="1">
      <c r="A9" s="1997" t="s">
        <v>1639</v>
      </c>
      <c r="B9" s="1054">
        <v>377</v>
      </c>
      <c r="C9" s="1054">
        <v>88048</v>
      </c>
      <c r="D9" s="1473">
        <v>5806</v>
      </c>
      <c r="E9" s="1059">
        <v>234750</v>
      </c>
      <c r="F9" s="1472">
        <f t="shared" si="0"/>
        <v>6183</v>
      </c>
      <c r="G9" s="1472">
        <f t="shared" si="0"/>
        <v>322798</v>
      </c>
    </row>
    <row r="10" spans="1:7" ht="19.5" customHeight="1">
      <c r="A10" s="1997" t="s">
        <v>1640</v>
      </c>
      <c r="B10" s="1054">
        <v>434</v>
      </c>
      <c r="C10" s="1054">
        <f>88895+9800</f>
        <v>98695</v>
      </c>
      <c r="D10" s="1473">
        <v>5993</v>
      </c>
      <c r="E10" s="1059">
        <v>196246</v>
      </c>
      <c r="F10" s="1472">
        <f t="shared" si="0"/>
        <v>6427</v>
      </c>
      <c r="G10" s="1472">
        <f t="shared" si="0"/>
        <v>294941</v>
      </c>
    </row>
    <row r="11" spans="1:7" ht="19.5" customHeight="1">
      <c r="A11" s="1997" t="s">
        <v>1641</v>
      </c>
      <c r="B11" s="1054">
        <v>457</v>
      </c>
      <c r="C11" s="1054">
        <v>108386</v>
      </c>
      <c r="D11" s="1473">
        <v>5551</v>
      </c>
      <c r="E11" s="1059">
        <v>164470</v>
      </c>
      <c r="F11" s="1472">
        <f t="shared" si="0"/>
        <v>6008</v>
      </c>
      <c r="G11" s="1472">
        <f t="shared" si="0"/>
        <v>272856</v>
      </c>
    </row>
    <row r="12" spans="1:7" ht="19.5" customHeight="1">
      <c r="A12" s="1997" t="s">
        <v>1642</v>
      </c>
      <c r="B12" s="1054">
        <v>449</v>
      </c>
      <c r="C12" s="1054">
        <f>75407+14909</f>
        <v>90316</v>
      </c>
      <c r="D12" s="1473">
        <v>5672</v>
      </c>
      <c r="E12" s="1059">
        <v>184261</v>
      </c>
      <c r="F12" s="1472">
        <f t="shared" si="0"/>
        <v>6121</v>
      </c>
      <c r="G12" s="1472">
        <f t="shared" si="0"/>
        <v>274577</v>
      </c>
    </row>
    <row r="13" spans="1:7" ht="19.5" customHeight="1">
      <c r="A13" s="1997" t="s">
        <v>1670</v>
      </c>
      <c r="B13" s="1054">
        <v>487</v>
      </c>
      <c r="C13" s="1054">
        <v>102438</v>
      </c>
      <c r="D13" s="1473">
        <v>5740</v>
      </c>
      <c r="E13" s="1059">
        <v>204841</v>
      </c>
      <c r="F13" s="1472">
        <f t="shared" si="0"/>
        <v>6227</v>
      </c>
      <c r="G13" s="1472">
        <f>SUM(C13,E13)</f>
        <v>307279</v>
      </c>
    </row>
    <row r="14" spans="1:7" s="1999" customFormat="1" ht="19.5" customHeight="1">
      <c r="A14" s="1998" t="s">
        <v>1671</v>
      </c>
      <c r="B14" s="1474">
        <v>496</v>
      </c>
      <c r="C14" s="1474">
        <v>103078</v>
      </c>
      <c r="D14" s="1475">
        <v>6292</v>
      </c>
      <c r="E14" s="1476">
        <v>205008</v>
      </c>
      <c r="F14" s="1477">
        <f t="shared" si="0"/>
        <v>6788</v>
      </c>
      <c r="G14" s="1477">
        <f t="shared" si="0"/>
        <v>308086</v>
      </c>
    </row>
    <row r="15" spans="1:7" s="1999" customFormat="1" ht="19.5" customHeight="1">
      <c r="A15" s="1998" t="s">
        <v>1672</v>
      </c>
      <c r="B15" s="1054">
        <v>457</v>
      </c>
      <c r="C15" s="1054">
        <v>102445</v>
      </c>
      <c r="D15" s="1473">
        <v>6289</v>
      </c>
      <c r="E15" s="1059">
        <v>214934</v>
      </c>
      <c r="F15" s="1478">
        <f>B15+D15</f>
        <v>6746</v>
      </c>
      <c r="G15" s="1478">
        <f t="shared" si="0"/>
        <v>317379</v>
      </c>
    </row>
    <row r="16" spans="1:7" s="1999" customFormat="1" ht="19.5" customHeight="1">
      <c r="A16" s="1997" t="s">
        <v>1673</v>
      </c>
      <c r="B16" s="1054">
        <v>484</v>
      </c>
      <c r="C16" s="1054">
        <v>114363</v>
      </c>
      <c r="D16" s="1473">
        <v>6183</v>
      </c>
      <c r="E16" s="1059">
        <v>198514</v>
      </c>
      <c r="F16" s="1478">
        <f t="shared" si="0"/>
        <v>6667</v>
      </c>
      <c r="G16" s="1478">
        <f t="shared" si="0"/>
        <v>312877</v>
      </c>
    </row>
    <row r="17" spans="1:7" s="1999" customFormat="1" ht="19.5" customHeight="1">
      <c r="A17" s="2000" t="s">
        <v>2125</v>
      </c>
      <c r="B17" s="1054">
        <v>457</v>
      </c>
      <c r="C17" s="1054">
        <v>102188</v>
      </c>
      <c r="D17" s="1473">
        <v>5958</v>
      </c>
      <c r="E17" s="1059">
        <v>200029</v>
      </c>
      <c r="F17" s="1478">
        <v>6415</v>
      </c>
      <c r="G17" s="1478">
        <v>302217</v>
      </c>
    </row>
    <row r="18" spans="1:7" s="1999" customFormat="1" ht="19.5" customHeight="1">
      <c r="A18" s="2000" t="s">
        <v>1879</v>
      </c>
      <c r="B18" s="1054">
        <v>151</v>
      </c>
      <c r="C18" s="1054">
        <v>13026</v>
      </c>
      <c r="D18" s="1473">
        <v>3907</v>
      </c>
      <c r="E18" s="1059">
        <v>52114</v>
      </c>
      <c r="F18" s="1478">
        <v>4058</v>
      </c>
      <c r="G18" s="1478">
        <v>65140</v>
      </c>
    </row>
    <row r="19" spans="1:7" s="1999" customFormat="1" ht="21.75" customHeight="1" thickBot="1">
      <c r="A19" s="2001" t="s">
        <v>2360</v>
      </c>
      <c r="B19" s="1051">
        <v>279</v>
      </c>
      <c r="C19" s="1051">
        <v>42388</v>
      </c>
      <c r="D19" s="1479">
        <v>4988</v>
      </c>
      <c r="E19" s="1480">
        <v>83687</v>
      </c>
      <c r="F19" s="1481">
        <f t="shared" si="0"/>
        <v>5267</v>
      </c>
      <c r="G19" s="1472">
        <f t="shared" si="0"/>
        <v>126075</v>
      </c>
    </row>
    <row r="20" spans="1:7" ht="21.75" customHeight="1">
      <c r="A20" s="2002"/>
      <c r="B20" s="2002"/>
      <c r="C20" s="2002"/>
      <c r="D20" s="2002"/>
      <c r="E20" s="2002"/>
      <c r="F20" s="2003"/>
      <c r="G20" s="2004" t="s">
        <v>2116</v>
      </c>
    </row>
    <row r="21" spans="1:7" ht="21.75" customHeight="1">
      <c r="A21" s="2595"/>
      <c r="B21" s="2595"/>
      <c r="C21" s="2595"/>
      <c r="D21" s="2595"/>
      <c r="E21" s="2595"/>
      <c r="F21" s="2595"/>
      <c r="G21" s="2595"/>
    </row>
    <row r="22" spans="1:7" ht="21.75" customHeight="1">
      <c r="A22" s="2595"/>
      <c r="B22" s="2595"/>
      <c r="C22" s="2595"/>
      <c r="D22" s="2595"/>
      <c r="E22" s="2595"/>
      <c r="F22" s="2595"/>
      <c r="G22" s="2595"/>
    </row>
  </sheetData>
  <mergeCells count="5">
    <mergeCell ref="A22:G22"/>
    <mergeCell ref="B2:C2"/>
    <mergeCell ref="D2:E2"/>
    <mergeCell ref="F2:G2"/>
    <mergeCell ref="A21:G21"/>
  </mergeCells>
  <phoneticPr fontId="8"/>
  <pageMargins left="0.78700000000000003" right="0.78700000000000003" top="0.98399999999999999" bottom="0.98399999999999999" header="0.51200000000000001" footer="0.51200000000000001"/>
  <pageSetup paperSize="9" scale="97"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EFE-7C19-4892-91F5-92BEF5E38C12}">
  <sheetPr>
    <pageSetUpPr fitToPage="1"/>
  </sheetPr>
  <dimension ref="A1:I23"/>
  <sheetViews>
    <sheetView view="pageBreakPreview" zoomScaleNormal="100" zoomScaleSheetLayoutView="100" workbookViewId="0">
      <pane xSplit="1" ySplit="3" topLeftCell="B31" activePane="bottomRight" state="frozen"/>
      <selection pane="topRight" activeCell="B1" sqref="B1"/>
      <selection pane="bottomLeft" activeCell="A5" sqref="A5"/>
      <selection pane="bottomRight" activeCell="C4" sqref="C4"/>
    </sheetView>
  </sheetViews>
  <sheetFormatPr defaultColWidth="9" defaultRowHeight="21.75" customHeight="1"/>
  <cols>
    <col min="1" max="1" width="16.625" style="2006" customWidth="1"/>
    <col min="2" max="7" width="8.625" style="2006" customWidth="1"/>
    <col min="8" max="16384" width="9" style="2006"/>
  </cols>
  <sheetData>
    <row r="1" spans="1:9" ht="21.75" customHeight="1" thickBot="1">
      <c r="A1" s="2005" t="s">
        <v>2643</v>
      </c>
    </row>
    <row r="2" spans="1:9" ht="19.5" customHeight="1">
      <c r="A2" s="2007" t="s">
        <v>1348</v>
      </c>
      <c r="B2" s="2008" t="s">
        <v>2126</v>
      </c>
      <c r="C2" s="2009"/>
      <c r="D2" s="2009" t="s">
        <v>2127</v>
      </c>
      <c r="E2" s="2010"/>
      <c r="F2" s="2011" t="s">
        <v>1572</v>
      </c>
      <c r="G2" s="2012"/>
    </row>
    <row r="3" spans="1:9" ht="19.5" customHeight="1" thickBot="1">
      <c r="A3" s="2013" t="s">
        <v>3</v>
      </c>
      <c r="B3" s="2014" t="s">
        <v>1793</v>
      </c>
      <c r="C3" s="2015" t="s">
        <v>2111</v>
      </c>
      <c r="D3" s="2015" t="s">
        <v>1793</v>
      </c>
      <c r="E3" s="2016" t="s">
        <v>2111</v>
      </c>
      <c r="F3" s="2014" t="s">
        <v>1793</v>
      </c>
      <c r="G3" s="2017" t="s">
        <v>2111</v>
      </c>
    </row>
    <row r="4" spans="1:9" ht="19.5" customHeight="1">
      <c r="A4" s="2018" t="s">
        <v>2128</v>
      </c>
      <c r="B4" s="2019">
        <v>8183</v>
      </c>
      <c r="C4" s="1482">
        <v>30850</v>
      </c>
      <c r="D4" s="1483" t="s">
        <v>946</v>
      </c>
      <c r="E4" s="1484" t="s">
        <v>946</v>
      </c>
      <c r="F4" s="1485">
        <v>8183</v>
      </c>
      <c r="G4" s="1486">
        <v>30850</v>
      </c>
    </row>
    <row r="5" spans="1:9" ht="19.5" customHeight="1">
      <c r="A5" s="2018" t="s">
        <v>2129</v>
      </c>
      <c r="B5" s="2019">
        <v>13040</v>
      </c>
      <c r="C5" s="1487">
        <v>58956</v>
      </c>
      <c r="D5" s="1483" t="s">
        <v>946</v>
      </c>
      <c r="E5" s="1484" t="s">
        <v>946</v>
      </c>
      <c r="F5" s="1485">
        <v>13040</v>
      </c>
      <c r="G5" s="1486">
        <v>58956</v>
      </c>
    </row>
    <row r="6" spans="1:9" ht="19.5" customHeight="1">
      <c r="A6" s="2018" t="s">
        <v>2130</v>
      </c>
      <c r="B6" s="2019">
        <v>14049</v>
      </c>
      <c r="C6" s="1487">
        <v>68257</v>
      </c>
      <c r="D6" s="1485">
        <v>8731</v>
      </c>
      <c r="E6" s="2020">
        <v>23205</v>
      </c>
      <c r="F6" s="1485">
        <f t="shared" ref="F6:G12" si="0">B6+D6</f>
        <v>22780</v>
      </c>
      <c r="G6" s="1486">
        <f t="shared" si="0"/>
        <v>91462</v>
      </c>
      <c r="I6" s="1488"/>
    </row>
    <row r="7" spans="1:9" ht="19.5" customHeight="1">
      <c r="A7" s="2018" t="s">
        <v>2131</v>
      </c>
      <c r="B7" s="2019">
        <v>14725</v>
      </c>
      <c r="C7" s="1487">
        <v>70700</v>
      </c>
      <c r="D7" s="1485">
        <v>11962</v>
      </c>
      <c r="E7" s="2020">
        <v>28611</v>
      </c>
      <c r="F7" s="1485">
        <f t="shared" si="0"/>
        <v>26687</v>
      </c>
      <c r="G7" s="1486">
        <f t="shared" si="0"/>
        <v>99311</v>
      </c>
      <c r="I7" s="1488"/>
    </row>
    <row r="8" spans="1:9" ht="19.5" customHeight="1">
      <c r="A8" s="2018" t="s">
        <v>2132</v>
      </c>
      <c r="B8" s="2019">
        <v>15723</v>
      </c>
      <c r="C8" s="1489">
        <v>79896</v>
      </c>
      <c r="D8" s="1490">
        <v>14125</v>
      </c>
      <c r="E8" s="2020">
        <v>31977</v>
      </c>
      <c r="F8" s="1485">
        <f t="shared" si="0"/>
        <v>29848</v>
      </c>
      <c r="G8" s="1486">
        <f t="shared" si="0"/>
        <v>111873</v>
      </c>
      <c r="I8" s="1488"/>
    </row>
    <row r="9" spans="1:9" ht="19.5" customHeight="1">
      <c r="A9" s="2018" t="s">
        <v>2133</v>
      </c>
      <c r="B9" s="2019">
        <v>15404</v>
      </c>
      <c r="C9" s="1489">
        <v>70617</v>
      </c>
      <c r="D9" s="1490">
        <v>13814</v>
      </c>
      <c r="E9" s="1491">
        <v>30969</v>
      </c>
      <c r="F9" s="1485">
        <f t="shared" si="0"/>
        <v>29218</v>
      </c>
      <c r="G9" s="1486">
        <f t="shared" si="0"/>
        <v>101586</v>
      </c>
      <c r="I9" s="1488"/>
    </row>
    <row r="10" spans="1:9" ht="19.5" customHeight="1">
      <c r="A10" s="2018" t="s">
        <v>2134</v>
      </c>
      <c r="B10" s="2019">
        <v>13128</v>
      </c>
      <c r="C10" s="1489">
        <v>63404</v>
      </c>
      <c r="D10" s="1490">
        <v>16218</v>
      </c>
      <c r="E10" s="1491">
        <v>32439</v>
      </c>
      <c r="F10" s="1485">
        <f t="shared" si="0"/>
        <v>29346</v>
      </c>
      <c r="G10" s="1486">
        <f t="shared" si="0"/>
        <v>95843</v>
      </c>
      <c r="I10" s="1488"/>
    </row>
    <row r="11" spans="1:9" ht="19.5" customHeight="1">
      <c r="A11" s="2018" t="s">
        <v>2135</v>
      </c>
      <c r="B11" s="2019">
        <v>15924</v>
      </c>
      <c r="C11" s="1489">
        <v>75105</v>
      </c>
      <c r="D11" s="1490">
        <v>19923</v>
      </c>
      <c r="E11" s="1491">
        <v>35434</v>
      </c>
      <c r="F11" s="1485">
        <f t="shared" si="0"/>
        <v>35847</v>
      </c>
      <c r="G11" s="1486">
        <f t="shared" si="0"/>
        <v>110539</v>
      </c>
      <c r="I11" s="1488"/>
    </row>
    <row r="12" spans="1:9" ht="19.5" customHeight="1">
      <c r="A12" s="2018" t="s">
        <v>2136</v>
      </c>
      <c r="B12" s="2019">
        <v>16449</v>
      </c>
      <c r="C12" s="1489">
        <v>74451</v>
      </c>
      <c r="D12" s="1490">
        <v>21636</v>
      </c>
      <c r="E12" s="1491">
        <v>37015</v>
      </c>
      <c r="F12" s="1485">
        <f t="shared" si="0"/>
        <v>38085</v>
      </c>
      <c r="G12" s="1486">
        <f t="shared" si="0"/>
        <v>111466</v>
      </c>
      <c r="I12" s="1488"/>
    </row>
    <row r="13" spans="1:9" ht="19.5" customHeight="1">
      <c r="A13" s="2018" t="s">
        <v>2137</v>
      </c>
      <c r="B13" s="2019">
        <v>17372</v>
      </c>
      <c r="C13" s="1489">
        <v>72967</v>
      </c>
      <c r="D13" s="1490">
        <v>21215</v>
      </c>
      <c r="E13" s="1491">
        <v>36493</v>
      </c>
      <c r="F13" s="1485">
        <v>38587</v>
      </c>
      <c r="G13" s="1486">
        <v>109460</v>
      </c>
      <c r="I13" s="1488"/>
    </row>
    <row r="14" spans="1:9" ht="19.5" customHeight="1">
      <c r="A14" s="2018" t="s">
        <v>2138</v>
      </c>
      <c r="B14" s="2019">
        <v>17410</v>
      </c>
      <c r="C14" s="1489">
        <v>70195</v>
      </c>
      <c r="D14" s="1490">
        <v>21047</v>
      </c>
      <c r="E14" s="1491">
        <v>35206</v>
      </c>
      <c r="F14" s="1485">
        <v>38457</v>
      </c>
      <c r="G14" s="1486">
        <v>105401</v>
      </c>
      <c r="I14" s="1488"/>
    </row>
    <row r="15" spans="1:9" ht="19.5" customHeight="1">
      <c r="A15" s="2018" t="s">
        <v>153</v>
      </c>
      <c r="B15" s="2019">
        <v>18185</v>
      </c>
      <c r="C15" s="1489">
        <v>67847</v>
      </c>
      <c r="D15" s="1490">
        <v>18973</v>
      </c>
      <c r="E15" s="1491">
        <v>32316</v>
      </c>
      <c r="F15" s="1485">
        <f t="shared" ref="F15:G20" si="1">B15+D15</f>
        <v>37158</v>
      </c>
      <c r="G15" s="1486">
        <f t="shared" si="1"/>
        <v>100163</v>
      </c>
    </row>
    <row r="16" spans="1:9" ht="19.5" customHeight="1">
      <c r="A16" s="2018" t="s">
        <v>1872</v>
      </c>
      <c r="B16" s="2019">
        <v>19316</v>
      </c>
      <c r="C16" s="1489">
        <v>71672</v>
      </c>
      <c r="D16" s="1490">
        <v>20903</v>
      </c>
      <c r="E16" s="1491">
        <v>34737</v>
      </c>
      <c r="F16" s="1485">
        <f t="shared" si="1"/>
        <v>40219</v>
      </c>
      <c r="G16" s="1486">
        <f t="shared" si="1"/>
        <v>106409</v>
      </c>
    </row>
    <row r="17" spans="1:7" ht="19.5" customHeight="1">
      <c r="A17" s="2018" t="s">
        <v>1873</v>
      </c>
      <c r="B17" s="2021">
        <v>17194</v>
      </c>
      <c r="C17" s="1489">
        <v>70003</v>
      </c>
      <c r="D17" s="1490">
        <v>19209</v>
      </c>
      <c r="E17" s="1491">
        <v>31615</v>
      </c>
      <c r="F17" s="1485">
        <f t="shared" si="1"/>
        <v>36403</v>
      </c>
      <c r="G17" s="1486">
        <f t="shared" si="1"/>
        <v>101618</v>
      </c>
    </row>
    <row r="18" spans="1:7" ht="19.5" customHeight="1">
      <c r="A18" s="2018" t="s">
        <v>1874</v>
      </c>
      <c r="B18" s="2019">
        <v>15433</v>
      </c>
      <c r="C18" s="1489">
        <v>59821</v>
      </c>
      <c r="D18" s="1490">
        <v>21132</v>
      </c>
      <c r="E18" s="1491">
        <v>33203</v>
      </c>
      <c r="F18" s="1485">
        <f t="shared" si="1"/>
        <v>36565</v>
      </c>
      <c r="G18" s="1486">
        <f t="shared" si="1"/>
        <v>93024</v>
      </c>
    </row>
    <row r="19" spans="1:7" ht="19.5" customHeight="1">
      <c r="A19" s="2022" t="s">
        <v>1879</v>
      </c>
      <c r="B19" s="2019">
        <v>9595</v>
      </c>
      <c r="C19" s="1489">
        <v>26831</v>
      </c>
      <c r="D19" s="1490">
        <v>9504</v>
      </c>
      <c r="E19" s="1491">
        <v>14089</v>
      </c>
      <c r="F19" s="1485">
        <f t="shared" si="1"/>
        <v>19099</v>
      </c>
      <c r="G19" s="1486">
        <f t="shared" si="1"/>
        <v>40920</v>
      </c>
    </row>
    <row r="20" spans="1:7" ht="21.75" customHeight="1" thickBot="1">
      <c r="A20" s="2023" t="s">
        <v>2360</v>
      </c>
      <c r="B20" s="2024">
        <v>10772</v>
      </c>
      <c r="C20" s="1492">
        <v>35246</v>
      </c>
      <c r="D20" s="1493">
        <v>12310</v>
      </c>
      <c r="E20" s="1494">
        <v>17578</v>
      </c>
      <c r="F20" s="1495">
        <f t="shared" si="1"/>
        <v>23082</v>
      </c>
      <c r="G20" s="1496">
        <f t="shared" si="1"/>
        <v>52824</v>
      </c>
    </row>
    <row r="21" spans="1:7" ht="21.75" customHeight="1">
      <c r="A21" s="2025"/>
      <c r="B21" s="2026"/>
      <c r="C21" s="2027" t="s">
        <v>2139</v>
      </c>
      <c r="D21" s="2027"/>
      <c r="E21" s="2027"/>
      <c r="F21" s="2027"/>
      <c r="G21" s="2027"/>
    </row>
    <row r="22" spans="1:7" ht="21.75" customHeight="1">
      <c r="A22" s="2025" t="s">
        <v>2140</v>
      </c>
      <c r="B22" s="2025"/>
      <c r="C22" s="2025"/>
      <c r="D22" s="2025"/>
      <c r="E22" s="2028"/>
      <c r="F22" s="2028"/>
      <c r="G22" s="2028"/>
    </row>
    <row r="23" spans="1:7" ht="21.75" customHeight="1">
      <c r="A23" s="2029"/>
      <c r="B23" s="2029"/>
      <c r="C23" s="2029"/>
      <c r="D23" s="2029"/>
      <c r="E23" s="2029"/>
      <c r="F23" s="2029"/>
      <c r="G23" s="2029"/>
    </row>
  </sheetData>
  <phoneticPr fontId="8"/>
  <printOptions horizontalCentered="1"/>
  <pageMargins left="0.78740157480314965" right="0.78740157480314965" top="0.98425196850393704" bottom="0.98425196850393704" header="0.51181102362204722" footer="0.51181102362204722"/>
  <pageSetup paperSize="9" fitToWidth="0" orientation="portrait" r:id="rId1"/>
  <headerFooter alignWithMargins="0"/>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6D75-6917-4475-86C2-3E907A31DB3A}">
  <dimension ref="A1:BY176"/>
  <sheetViews>
    <sheetView view="pageBreakPreview" zoomScale="70" zoomScaleNormal="100" zoomScaleSheetLayoutView="70" workbookViewId="0">
      <selection activeCell="S16" sqref="S16"/>
    </sheetView>
  </sheetViews>
  <sheetFormatPr defaultColWidth="6.875" defaultRowHeight="21.75" customHeight="1"/>
  <cols>
    <col min="1" max="1" width="15.625" style="2030" customWidth="1"/>
    <col min="2" max="13" width="8.625" style="2030" customWidth="1"/>
    <col min="14" max="14" width="5.25" style="2030" bestFit="1" customWidth="1"/>
    <col min="15" max="15" width="6.5" style="2030" bestFit="1" customWidth="1"/>
    <col min="16" max="16" width="8.5" style="2030" bestFit="1" customWidth="1"/>
    <col min="17" max="17" width="7.5" style="2030" bestFit="1" customWidth="1"/>
    <col min="18" max="18" width="6.5" style="2030" bestFit="1" customWidth="1"/>
    <col min="19" max="19" width="7.5" style="2030" bestFit="1" customWidth="1"/>
    <col min="20" max="22" width="6.5" style="2030" bestFit="1" customWidth="1"/>
    <col min="23" max="23" width="7.5" style="2030" bestFit="1" customWidth="1"/>
    <col min="24" max="26" width="6.5" style="2030" bestFit="1" customWidth="1"/>
    <col min="27" max="27" width="7.5" style="2030" bestFit="1" customWidth="1"/>
    <col min="28" max="28" width="6.5" style="2030" bestFit="1" customWidth="1"/>
    <col min="29" max="29" width="5.25" style="2030" bestFit="1" customWidth="1"/>
    <col min="30" max="30" width="6.5" style="2030" bestFit="1" customWidth="1"/>
    <col min="31" max="31" width="7.5" style="2030" bestFit="1" customWidth="1"/>
    <col min="32" max="34" width="6.5" style="2030" bestFit="1" customWidth="1"/>
    <col min="35" max="35" width="7.5" style="2030" bestFit="1" customWidth="1"/>
    <col min="36" max="36" width="6.875" style="2030" customWidth="1"/>
    <col min="37" max="37" width="5.25" style="2030" bestFit="1" customWidth="1"/>
    <col min="38" max="38" width="6.5" style="2030" bestFit="1" customWidth="1"/>
    <col min="39" max="39" width="7.5" style="2030" bestFit="1" customWidth="1"/>
    <col min="40" max="40" width="6.5" style="2030" bestFit="1" customWidth="1"/>
    <col min="41" max="41" width="5.25" style="2030" bestFit="1" customWidth="1"/>
    <col min="42" max="42" width="6.5" style="2030" bestFit="1" customWidth="1"/>
    <col min="43" max="43" width="7.5" style="2030" bestFit="1" customWidth="1"/>
    <col min="44" max="45" width="6.5" style="2030" bestFit="1" customWidth="1"/>
    <col min="46" max="48" width="6.875" style="2030" customWidth="1"/>
    <col min="49" max="50" width="6.5" style="2030" bestFit="1" customWidth="1"/>
    <col min="51" max="51" width="7.5" style="2030" bestFit="1" customWidth="1"/>
    <col min="52" max="52" width="6.5" style="2030" bestFit="1" customWidth="1"/>
    <col min="53" max="53" width="5.25" style="2030" bestFit="1" customWidth="1"/>
    <col min="54" max="54" width="6.5" style="2030" bestFit="1" customWidth="1"/>
    <col min="55" max="55" width="7.5" style="2030" bestFit="1" customWidth="1"/>
    <col min="56" max="58" width="6.5" style="2030" bestFit="1" customWidth="1"/>
    <col min="59" max="61" width="7.5" style="2030" bestFit="1" customWidth="1"/>
    <col min="62" max="62" width="6.5" style="2030" bestFit="1" customWidth="1"/>
    <col min="63" max="63" width="7.5" style="2030" bestFit="1" customWidth="1"/>
    <col min="64" max="64" width="8.5" style="2030" bestFit="1" customWidth="1"/>
    <col min="65" max="65" width="7.5" style="2030" bestFit="1" customWidth="1"/>
    <col min="66" max="66" width="6.5" style="2030" bestFit="1" customWidth="1"/>
    <col min="67" max="70" width="7.5" style="2030" bestFit="1" customWidth="1"/>
    <col min="71" max="72" width="8.5" style="2030" bestFit="1" customWidth="1"/>
    <col min="73" max="73" width="7.5" style="2030" bestFit="1" customWidth="1"/>
    <col min="74" max="16384" width="6.875" style="2030"/>
  </cols>
  <sheetData>
    <row r="1" spans="1:77" ht="27" customHeight="1">
      <c r="A1" s="2602" t="s">
        <v>2644</v>
      </c>
      <c r="B1" s="2602"/>
      <c r="C1" s="2602"/>
      <c r="D1" s="2602"/>
      <c r="E1" s="2602"/>
      <c r="F1" s="2602"/>
      <c r="G1" s="2602"/>
      <c r="H1" s="2602"/>
      <c r="I1" s="2602"/>
      <c r="J1" s="2046"/>
      <c r="K1" s="2046"/>
      <c r="L1" s="2046"/>
      <c r="M1" s="2046"/>
    </row>
    <row r="2" spans="1:77" ht="21.95" customHeight="1">
      <c r="A2" s="2036" t="s">
        <v>2141</v>
      </c>
      <c r="B2" s="2607" t="s">
        <v>615</v>
      </c>
      <c r="C2" s="2606"/>
      <c r="D2" s="2606"/>
      <c r="E2" s="2608"/>
      <c r="F2" s="2613" t="s">
        <v>2142</v>
      </c>
      <c r="G2" s="2606"/>
      <c r="H2" s="2606"/>
      <c r="I2" s="2608"/>
      <c r="J2" s="2614" t="s">
        <v>2143</v>
      </c>
      <c r="K2" s="2614"/>
      <c r="L2" s="2614"/>
      <c r="M2" s="2614"/>
    </row>
    <row r="3" spans="1:77" ht="17.100000000000001" customHeight="1">
      <c r="A3" s="2043" t="s">
        <v>2144</v>
      </c>
      <c r="B3" s="2600" t="s">
        <v>2145</v>
      </c>
      <c r="C3" s="2601"/>
      <c r="D3" s="2600" t="s">
        <v>2146</v>
      </c>
      <c r="E3" s="2601"/>
      <c r="F3" s="2600" t="s">
        <v>2147</v>
      </c>
      <c r="G3" s="2601"/>
      <c r="H3" s="2600" t="s">
        <v>2146</v>
      </c>
      <c r="I3" s="2601"/>
      <c r="J3" s="2600" t="s">
        <v>2145</v>
      </c>
      <c r="K3" s="2601"/>
      <c r="L3" s="2600" t="s">
        <v>2146</v>
      </c>
      <c r="M3" s="2615"/>
    </row>
    <row r="4" spans="1:77" ht="17.100000000000001" customHeight="1">
      <c r="A4" s="2042" t="s">
        <v>3</v>
      </c>
      <c r="B4" s="2039" t="s">
        <v>1793</v>
      </c>
      <c r="C4" s="2039" t="s">
        <v>2111</v>
      </c>
      <c r="D4" s="2039" t="s">
        <v>2148</v>
      </c>
      <c r="E4" s="2039" t="s">
        <v>2111</v>
      </c>
      <c r="F4" s="2040" t="s">
        <v>1793</v>
      </c>
      <c r="G4" s="2039" t="s">
        <v>2111</v>
      </c>
      <c r="H4" s="2039" t="s">
        <v>2148</v>
      </c>
      <c r="I4" s="2039" t="s">
        <v>2111</v>
      </c>
      <c r="J4" s="2040" t="s">
        <v>1793</v>
      </c>
      <c r="K4" s="2039" t="s">
        <v>2111</v>
      </c>
      <c r="L4" s="2039" t="s">
        <v>2148</v>
      </c>
      <c r="M4" s="2038" t="s">
        <v>2111</v>
      </c>
      <c r="N4" s="2032"/>
    </row>
    <row r="5" spans="1:77" ht="17.100000000000001" customHeight="1">
      <c r="A5" s="2037" t="s">
        <v>1405</v>
      </c>
      <c r="B5" s="1497">
        <v>1400</v>
      </c>
      <c r="C5" s="1498">
        <v>28888</v>
      </c>
      <c r="D5" s="1498">
        <v>6397</v>
      </c>
      <c r="E5" s="1499">
        <v>2665</v>
      </c>
      <c r="F5" s="1497">
        <v>532</v>
      </c>
      <c r="G5" s="1498">
        <v>9417</v>
      </c>
      <c r="H5" s="1498">
        <v>339</v>
      </c>
      <c r="I5" s="1499">
        <v>150</v>
      </c>
      <c r="J5" s="1498">
        <v>1402</v>
      </c>
      <c r="K5" s="1498">
        <v>28132</v>
      </c>
      <c r="L5" s="1498">
        <v>2079</v>
      </c>
      <c r="M5" s="1498">
        <v>1026</v>
      </c>
    </row>
    <row r="6" spans="1:77" ht="17.100000000000001" customHeight="1">
      <c r="A6" s="2037" t="s">
        <v>1406</v>
      </c>
      <c r="B6" s="1497">
        <v>1340</v>
      </c>
      <c r="C6" s="1498">
        <v>22999</v>
      </c>
      <c r="D6" s="1498">
        <v>4758</v>
      </c>
      <c r="E6" s="1499">
        <v>1978</v>
      </c>
      <c r="F6" s="1497">
        <v>527</v>
      </c>
      <c r="G6" s="1498">
        <v>5484</v>
      </c>
      <c r="H6" s="1498">
        <v>219</v>
      </c>
      <c r="I6" s="1499">
        <v>90</v>
      </c>
      <c r="J6" s="1498">
        <v>1343</v>
      </c>
      <c r="K6" s="1498">
        <v>22419</v>
      </c>
      <c r="L6" s="1498">
        <v>1743</v>
      </c>
      <c r="M6" s="1498">
        <v>902</v>
      </c>
    </row>
    <row r="7" spans="1:77" ht="17.100000000000001" customHeight="1">
      <c r="A7" s="2037" t="s">
        <v>1407</v>
      </c>
      <c r="B7" s="1497">
        <v>1599</v>
      </c>
      <c r="C7" s="1498">
        <v>26707</v>
      </c>
      <c r="D7" s="1498">
        <v>5114</v>
      </c>
      <c r="E7" s="1499">
        <v>1795</v>
      </c>
      <c r="F7" s="1497">
        <v>431</v>
      </c>
      <c r="G7" s="1498">
        <v>5379</v>
      </c>
      <c r="H7" s="1498">
        <v>190</v>
      </c>
      <c r="I7" s="1499">
        <v>91</v>
      </c>
      <c r="J7" s="1498">
        <v>1335</v>
      </c>
      <c r="K7" s="1498">
        <v>23030</v>
      </c>
      <c r="L7" s="1498">
        <v>1837</v>
      </c>
      <c r="M7" s="1498">
        <v>855</v>
      </c>
    </row>
    <row r="8" spans="1:77" ht="17.100000000000001" customHeight="1">
      <c r="A8" s="2037" t="s">
        <v>1408</v>
      </c>
      <c r="B8" s="1497">
        <v>1538</v>
      </c>
      <c r="C8" s="1498">
        <v>26867</v>
      </c>
      <c r="D8" s="1498">
        <v>6910</v>
      </c>
      <c r="E8" s="1499">
        <v>2215</v>
      </c>
      <c r="F8" s="1497">
        <v>349</v>
      </c>
      <c r="G8" s="1498">
        <v>4317</v>
      </c>
      <c r="H8" s="1498">
        <v>105</v>
      </c>
      <c r="I8" s="1499">
        <v>53</v>
      </c>
      <c r="J8" s="1498">
        <v>1167</v>
      </c>
      <c r="K8" s="1498">
        <v>21848</v>
      </c>
      <c r="L8" s="1498">
        <v>1530</v>
      </c>
      <c r="M8" s="1498">
        <v>651</v>
      </c>
    </row>
    <row r="9" spans="1:77" ht="17.100000000000001" customHeight="1">
      <c r="A9" s="2037" t="s">
        <v>2149</v>
      </c>
      <c r="B9" s="1497">
        <v>1464</v>
      </c>
      <c r="C9" s="1498">
        <v>24868</v>
      </c>
      <c r="D9" s="1498">
        <v>6737</v>
      </c>
      <c r="E9" s="1499">
        <v>2212</v>
      </c>
      <c r="F9" s="1497">
        <v>368</v>
      </c>
      <c r="G9" s="1498">
        <v>4132</v>
      </c>
      <c r="H9" s="1498">
        <v>303</v>
      </c>
      <c r="I9" s="1499">
        <v>110</v>
      </c>
      <c r="J9" s="1498">
        <v>1185</v>
      </c>
      <c r="K9" s="1498">
        <v>18378</v>
      </c>
      <c r="L9" s="1498">
        <v>1945</v>
      </c>
      <c r="M9" s="1498">
        <v>786</v>
      </c>
    </row>
    <row r="10" spans="1:77" ht="17.100000000000001" customHeight="1">
      <c r="A10" s="2037" t="s">
        <v>2150</v>
      </c>
      <c r="B10" s="1497">
        <v>1712</v>
      </c>
      <c r="C10" s="1498">
        <v>28910</v>
      </c>
      <c r="D10" s="1498">
        <v>4694</v>
      </c>
      <c r="E10" s="1499">
        <v>1575</v>
      </c>
      <c r="F10" s="1497">
        <v>385</v>
      </c>
      <c r="G10" s="1498">
        <v>4742</v>
      </c>
      <c r="H10" s="1498">
        <v>343</v>
      </c>
      <c r="I10" s="1499">
        <v>140</v>
      </c>
      <c r="J10" s="1498">
        <v>1120</v>
      </c>
      <c r="K10" s="1498">
        <v>19405</v>
      </c>
      <c r="L10" s="1498">
        <v>1947</v>
      </c>
      <c r="M10" s="1498">
        <v>797</v>
      </c>
    </row>
    <row r="11" spans="1:77" ht="17.100000000000001" customHeight="1">
      <c r="A11" s="2037" t="s">
        <v>2151</v>
      </c>
      <c r="B11" s="1497">
        <v>1745</v>
      </c>
      <c r="C11" s="1498">
        <v>27117</v>
      </c>
      <c r="D11" s="1498">
        <v>6094</v>
      </c>
      <c r="E11" s="1499">
        <v>2122</v>
      </c>
      <c r="F11" s="1497">
        <v>374</v>
      </c>
      <c r="G11" s="1498">
        <v>5434</v>
      </c>
      <c r="H11" s="1498">
        <v>616</v>
      </c>
      <c r="I11" s="1499">
        <v>232</v>
      </c>
      <c r="J11" s="1498">
        <v>1114</v>
      </c>
      <c r="K11" s="1498">
        <v>19808</v>
      </c>
      <c r="L11" s="1498">
        <v>2042</v>
      </c>
      <c r="M11" s="1498">
        <v>900</v>
      </c>
    </row>
    <row r="12" spans="1:77" ht="17.100000000000001" customHeight="1">
      <c r="A12" s="2037" t="s">
        <v>2152</v>
      </c>
      <c r="B12" s="1497">
        <v>1770</v>
      </c>
      <c r="C12" s="1498">
        <v>27307</v>
      </c>
      <c r="D12" s="1498">
        <v>4675</v>
      </c>
      <c r="E12" s="1499">
        <v>1785</v>
      </c>
      <c r="F12" s="1497">
        <v>434</v>
      </c>
      <c r="G12" s="1498">
        <v>8878</v>
      </c>
      <c r="H12" s="1498">
        <v>684</v>
      </c>
      <c r="I12" s="1499">
        <v>274</v>
      </c>
      <c r="J12" s="1498">
        <v>1095</v>
      </c>
      <c r="K12" s="1498">
        <v>19219</v>
      </c>
      <c r="L12" s="1498">
        <v>2206</v>
      </c>
      <c r="M12" s="1498">
        <v>914</v>
      </c>
    </row>
    <row r="13" spans="1:77" ht="17.100000000000001" customHeight="1">
      <c r="A13" s="2037" t="s">
        <v>2153</v>
      </c>
      <c r="B13" s="1497">
        <v>1789</v>
      </c>
      <c r="C13" s="1498">
        <v>25117</v>
      </c>
      <c r="D13" s="1498">
        <v>4121</v>
      </c>
      <c r="E13" s="1499">
        <v>1428</v>
      </c>
      <c r="F13" s="1497">
        <v>388</v>
      </c>
      <c r="G13" s="1498">
        <v>5679</v>
      </c>
      <c r="H13" s="1498">
        <v>1107</v>
      </c>
      <c r="I13" s="1499">
        <v>406</v>
      </c>
      <c r="J13" s="1498">
        <v>1406</v>
      </c>
      <c r="K13" s="1498">
        <v>25046</v>
      </c>
      <c r="L13" s="1498">
        <v>2181</v>
      </c>
      <c r="M13" s="1498">
        <v>894</v>
      </c>
    </row>
    <row r="14" spans="1:77" ht="17.100000000000001" customHeight="1">
      <c r="A14" s="2037" t="s">
        <v>2154</v>
      </c>
      <c r="B14" s="1497">
        <v>1780</v>
      </c>
      <c r="C14" s="1498">
        <v>26931</v>
      </c>
      <c r="D14" s="1498">
        <v>3418</v>
      </c>
      <c r="E14" s="1499">
        <v>1162</v>
      </c>
      <c r="F14" s="1497">
        <v>327</v>
      </c>
      <c r="G14" s="1498">
        <v>4994</v>
      </c>
      <c r="H14" s="1498">
        <v>1045</v>
      </c>
      <c r="I14" s="1499">
        <v>408</v>
      </c>
      <c r="J14" s="1498">
        <v>1689</v>
      </c>
      <c r="K14" s="1498">
        <v>35623</v>
      </c>
      <c r="L14" s="1498">
        <v>2194</v>
      </c>
      <c r="M14" s="1498">
        <v>865</v>
      </c>
    </row>
    <row r="15" spans="1:77" ht="17.100000000000001" customHeight="1">
      <c r="A15" s="2037" t="s">
        <v>2155</v>
      </c>
      <c r="B15" s="1497">
        <v>1774</v>
      </c>
      <c r="C15" s="1498">
        <v>26468</v>
      </c>
      <c r="D15" s="1498">
        <v>3285</v>
      </c>
      <c r="E15" s="1499">
        <v>1107</v>
      </c>
      <c r="F15" s="1497">
        <v>334</v>
      </c>
      <c r="G15" s="1498">
        <v>5160</v>
      </c>
      <c r="H15" s="1498">
        <v>1216</v>
      </c>
      <c r="I15" s="1499">
        <v>460</v>
      </c>
      <c r="J15" s="1498">
        <v>1571</v>
      </c>
      <c r="K15" s="1498">
        <v>35634</v>
      </c>
      <c r="L15" s="1498">
        <v>2699</v>
      </c>
      <c r="M15" s="1498">
        <v>968</v>
      </c>
      <c r="BV15" s="2032"/>
      <c r="BW15" s="2032"/>
      <c r="BX15" s="2032"/>
      <c r="BY15" s="2032"/>
    </row>
    <row r="16" spans="1:77" ht="17.100000000000001" customHeight="1">
      <c r="A16" s="2037" t="s">
        <v>2156</v>
      </c>
      <c r="B16" s="1497">
        <v>1814</v>
      </c>
      <c r="C16" s="1498">
        <v>27760</v>
      </c>
      <c r="D16" s="1498">
        <v>3427</v>
      </c>
      <c r="E16" s="1499">
        <v>1139</v>
      </c>
      <c r="F16" s="1497">
        <v>333</v>
      </c>
      <c r="G16" s="1498">
        <v>4788</v>
      </c>
      <c r="H16" s="1498">
        <v>1219</v>
      </c>
      <c r="I16" s="1498">
        <v>460</v>
      </c>
      <c r="J16" s="1497">
        <v>1566</v>
      </c>
      <c r="K16" s="1498">
        <v>30253</v>
      </c>
      <c r="L16" s="1498">
        <v>2372</v>
      </c>
      <c r="M16" s="1498">
        <v>839</v>
      </c>
    </row>
    <row r="17" spans="1:17" ht="17.100000000000001" customHeight="1">
      <c r="A17" s="2037" t="s">
        <v>2157</v>
      </c>
      <c r="B17" s="1497">
        <v>1855</v>
      </c>
      <c r="C17" s="1498">
        <v>24228</v>
      </c>
      <c r="D17" s="1498">
        <v>3256</v>
      </c>
      <c r="E17" s="1499">
        <v>1070</v>
      </c>
      <c r="F17" s="1497">
        <v>402</v>
      </c>
      <c r="G17" s="1498">
        <v>4624</v>
      </c>
      <c r="H17" s="1498">
        <v>863</v>
      </c>
      <c r="I17" s="1498">
        <v>320</v>
      </c>
      <c r="J17" s="1497">
        <v>1603</v>
      </c>
      <c r="K17" s="1498">
        <v>22432</v>
      </c>
      <c r="L17" s="1498">
        <v>2050</v>
      </c>
      <c r="M17" s="1498">
        <v>714</v>
      </c>
    </row>
    <row r="18" spans="1:17" ht="17.100000000000001" customHeight="1">
      <c r="A18" s="2037" t="s">
        <v>2158</v>
      </c>
      <c r="B18" s="1497">
        <v>1889</v>
      </c>
      <c r="C18" s="1498">
        <v>25523</v>
      </c>
      <c r="D18" s="1498">
        <v>2804</v>
      </c>
      <c r="E18" s="1499">
        <v>842</v>
      </c>
      <c r="F18" s="1497">
        <v>0</v>
      </c>
      <c r="G18" s="1498">
        <v>0</v>
      </c>
      <c r="H18" s="1498">
        <v>0</v>
      </c>
      <c r="I18" s="1498">
        <v>0</v>
      </c>
      <c r="J18" s="1497">
        <v>1272</v>
      </c>
      <c r="K18" s="1498">
        <v>20982</v>
      </c>
      <c r="L18" s="1498">
        <v>2145</v>
      </c>
      <c r="M18" s="1498">
        <v>713</v>
      </c>
    </row>
    <row r="19" spans="1:17" ht="17.100000000000001" customHeight="1">
      <c r="A19" s="2037" t="s">
        <v>2159</v>
      </c>
      <c r="B19" s="1497">
        <v>1868</v>
      </c>
      <c r="C19" s="1498">
        <v>24360</v>
      </c>
      <c r="D19" s="1498">
        <v>2657</v>
      </c>
      <c r="E19" s="1499">
        <v>822</v>
      </c>
      <c r="F19" s="1497">
        <v>0</v>
      </c>
      <c r="G19" s="1498">
        <v>0</v>
      </c>
      <c r="H19" s="1498">
        <v>0</v>
      </c>
      <c r="I19" s="1499">
        <v>0</v>
      </c>
      <c r="J19" s="1498">
        <v>1316</v>
      </c>
      <c r="K19" s="1498">
        <v>28135</v>
      </c>
      <c r="L19" s="1498">
        <v>1985</v>
      </c>
      <c r="M19" s="1498">
        <v>643</v>
      </c>
    </row>
    <row r="20" spans="1:17" ht="17.100000000000001" customHeight="1">
      <c r="A20" s="2037" t="s">
        <v>2160</v>
      </c>
      <c r="B20" s="1497">
        <v>1849</v>
      </c>
      <c r="C20" s="1498">
        <v>23344</v>
      </c>
      <c r="D20" s="1498">
        <v>2548</v>
      </c>
      <c r="E20" s="1499">
        <v>721</v>
      </c>
      <c r="F20" s="1497">
        <v>187</v>
      </c>
      <c r="G20" s="1498">
        <v>1959</v>
      </c>
      <c r="H20" s="1498">
        <v>501</v>
      </c>
      <c r="I20" s="1499">
        <v>159</v>
      </c>
      <c r="J20" s="1498">
        <v>1293</v>
      </c>
      <c r="K20" s="1498">
        <v>19310</v>
      </c>
      <c r="L20" s="1498">
        <v>2009</v>
      </c>
      <c r="M20" s="1498">
        <v>658</v>
      </c>
    </row>
    <row r="21" spans="1:17" ht="17.100000000000001" customHeight="1">
      <c r="A21" s="2037" t="s">
        <v>2161</v>
      </c>
      <c r="B21" s="1497">
        <v>1868</v>
      </c>
      <c r="C21" s="1498">
        <v>22670</v>
      </c>
      <c r="D21" s="1498">
        <v>2580</v>
      </c>
      <c r="E21" s="1499">
        <v>864</v>
      </c>
      <c r="F21" s="1497">
        <v>244</v>
      </c>
      <c r="G21" s="1498">
        <v>3086</v>
      </c>
      <c r="H21" s="1498">
        <v>688</v>
      </c>
      <c r="I21" s="1499">
        <v>232</v>
      </c>
      <c r="J21" s="1498">
        <v>1334</v>
      </c>
      <c r="K21" s="1498">
        <v>20092</v>
      </c>
      <c r="L21" s="1498">
        <v>1744</v>
      </c>
      <c r="M21" s="1498">
        <v>559</v>
      </c>
    </row>
    <row r="22" spans="1:17" ht="17.100000000000001" customHeight="1">
      <c r="A22" s="2037" t="s">
        <v>2162</v>
      </c>
      <c r="B22" s="1497">
        <v>1856</v>
      </c>
      <c r="C22" s="1498">
        <v>22645</v>
      </c>
      <c r="D22" s="1498">
        <v>4248</v>
      </c>
      <c r="E22" s="1499">
        <v>1292</v>
      </c>
      <c r="F22" s="1497">
        <v>358</v>
      </c>
      <c r="G22" s="1498">
        <v>4144</v>
      </c>
      <c r="H22" s="1498">
        <v>759</v>
      </c>
      <c r="I22" s="1499">
        <v>256</v>
      </c>
      <c r="J22" s="1497">
        <v>1105</v>
      </c>
      <c r="K22" s="1498">
        <v>18900</v>
      </c>
      <c r="L22" s="1498">
        <v>3098</v>
      </c>
      <c r="M22" s="1498">
        <v>502</v>
      </c>
    </row>
    <row r="23" spans="1:17" ht="17.100000000000001" customHeight="1">
      <c r="A23" s="2037" t="s">
        <v>2163</v>
      </c>
      <c r="B23" s="1497">
        <v>1565</v>
      </c>
      <c r="C23" s="1498">
        <v>17887</v>
      </c>
      <c r="D23" s="1498">
        <v>5739</v>
      </c>
      <c r="E23" s="1499">
        <v>1786</v>
      </c>
      <c r="F23" s="1497">
        <v>366</v>
      </c>
      <c r="G23" s="1498">
        <v>3334</v>
      </c>
      <c r="H23" s="1498">
        <v>739</v>
      </c>
      <c r="I23" s="1499">
        <v>281</v>
      </c>
      <c r="J23" s="1497">
        <v>1369</v>
      </c>
      <c r="K23" s="1498">
        <v>21787</v>
      </c>
      <c r="L23" s="1498">
        <v>1282</v>
      </c>
      <c r="M23" s="1498">
        <v>410</v>
      </c>
    </row>
    <row r="24" spans="1:17" ht="17.100000000000001" customHeight="1">
      <c r="A24" s="2037" t="s">
        <v>2164</v>
      </c>
      <c r="B24" s="1497">
        <v>1846</v>
      </c>
      <c r="C24" s="1498">
        <v>25881</v>
      </c>
      <c r="D24" s="1498">
        <v>6068</v>
      </c>
      <c r="E24" s="1499">
        <v>1919</v>
      </c>
      <c r="F24" s="1497">
        <v>228</v>
      </c>
      <c r="G24" s="1498">
        <v>2189</v>
      </c>
      <c r="H24" s="1498">
        <v>814</v>
      </c>
      <c r="I24" s="1499">
        <v>294</v>
      </c>
      <c r="J24" s="1497">
        <v>1416</v>
      </c>
      <c r="K24" s="1498">
        <v>21534</v>
      </c>
      <c r="L24" s="1498">
        <v>1859</v>
      </c>
      <c r="M24" s="1498">
        <v>557</v>
      </c>
    </row>
    <row r="25" spans="1:17" ht="17.100000000000001" customHeight="1">
      <c r="A25" s="2037" t="s">
        <v>2165</v>
      </c>
      <c r="B25" s="1497">
        <v>1928</v>
      </c>
      <c r="C25" s="1498">
        <v>26545</v>
      </c>
      <c r="D25" s="1498">
        <v>5094</v>
      </c>
      <c r="E25" s="1499">
        <v>1880</v>
      </c>
      <c r="F25" s="1497">
        <v>275</v>
      </c>
      <c r="G25" s="1498">
        <v>2711</v>
      </c>
      <c r="H25" s="1498">
        <v>638</v>
      </c>
      <c r="I25" s="1499">
        <v>247</v>
      </c>
      <c r="J25" s="1497">
        <v>1577</v>
      </c>
      <c r="K25" s="1498">
        <v>27539</v>
      </c>
      <c r="L25" s="1498">
        <v>1739</v>
      </c>
      <c r="M25" s="1498">
        <v>551</v>
      </c>
    </row>
    <row r="26" spans="1:17" ht="17.100000000000001" customHeight="1">
      <c r="A26" s="2037" t="s">
        <v>128</v>
      </c>
      <c r="B26" s="1497">
        <v>1845</v>
      </c>
      <c r="C26" s="1498">
        <v>27306</v>
      </c>
      <c r="D26" s="1498">
        <v>5564</v>
      </c>
      <c r="E26" s="1499">
        <v>1751</v>
      </c>
      <c r="F26" s="1497">
        <v>448</v>
      </c>
      <c r="G26" s="1498">
        <v>4387</v>
      </c>
      <c r="H26" s="1498">
        <v>898</v>
      </c>
      <c r="I26" s="1499">
        <v>299</v>
      </c>
      <c r="J26" s="1497">
        <v>1439</v>
      </c>
      <c r="K26" s="1498">
        <v>22502</v>
      </c>
      <c r="L26" s="1498">
        <v>1602</v>
      </c>
      <c r="M26" s="1498">
        <v>517</v>
      </c>
      <c r="Q26" s="2032"/>
    </row>
    <row r="27" spans="1:17" ht="17.100000000000001" customHeight="1">
      <c r="A27" s="2037" t="s">
        <v>1674</v>
      </c>
      <c r="B27" s="1497">
        <v>1193</v>
      </c>
      <c r="C27" s="1498">
        <v>14635</v>
      </c>
      <c r="D27" s="1498">
        <v>3620</v>
      </c>
      <c r="E27" s="1499">
        <v>1124</v>
      </c>
      <c r="F27" s="1497">
        <v>276</v>
      </c>
      <c r="G27" s="1498">
        <v>2317</v>
      </c>
      <c r="H27" s="1498">
        <v>643</v>
      </c>
      <c r="I27" s="1499">
        <v>259</v>
      </c>
      <c r="J27" s="1497">
        <v>841</v>
      </c>
      <c r="K27" s="1498">
        <v>8513</v>
      </c>
      <c r="L27" s="1498">
        <v>1432</v>
      </c>
      <c r="M27" s="1498">
        <v>404</v>
      </c>
      <c r="Q27" s="2032"/>
    </row>
    <row r="28" spans="1:17" ht="17.100000000000001" customHeight="1">
      <c r="A28" s="2036" t="s">
        <v>2607</v>
      </c>
      <c r="B28" s="1500">
        <v>1195</v>
      </c>
      <c r="C28" s="1501">
        <v>10992</v>
      </c>
      <c r="D28" s="1501">
        <v>3789</v>
      </c>
      <c r="E28" s="1502">
        <v>1079</v>
      </c>
      <c r="F28" s="1500">
        <v>378</v>
      </c>
      <c r="G28" s="1501">
        <v>3081</v>
      </c>
      <c r="H28" s="1501">
        <v>513</v>
      </c>
      <c r="I28" s="1502">
        <v>235</v>
      </c>
      <c r="J28" s="1500">
        <v>1164</v>
      </c>
      <c r="K28" s="1501">
        <v>13221</v>
      </c>
      <c r="L28" s="1501">
        <v>1795</v>
      </c>
      <c r="M28" s="1501">
        <v>502</v>
      </c>
      <c r="Q28" s="2032"/>
    </row>
    <row r="29" spans="1:17" ht="13.5">
      <c r="A29" s="2604" t="s">
        <v>2166</v>
      </c>
      <c r="B29" s="2604"/>
      <c r="C29" s="2604"/>
      <c r="D29" s="2604"/>
      <c r="E29" s="2604"/>
      <c r="F29" s="2604"/>
      <c r="G29" s="2604"/>
      <c r="H29" s="2604"/>
      <c r="I29" s="2604"/>
      <c r="J29" s="2604"/>
    </row>
    <row r="30" spans="1:17" ht="13.5">
      <c r="A30" s="2603" t="s">
        <v>2167</v>
      </c>
      <c r="B30" s="2603"/>
      <c r="C30" s="2603"/>
      <c r="D30" s="2603"/>
      <c r="E30" s="2603"/>
      <c r="F30" s="2603"/>
      <c r="G30" s="2603"/>
      <c r="H30" s="2603"/>
      <c r="I30" s="2603"/>
      <c r="J30" s="2603"/>
    </row>
    <row r="31" spans="1:17" ht="13.5">
      <c r="A31" s="2032" t="s">
        <v>2168</v>
      </c>
      <c r="B31" s="2032"/>
      <c r="C31" s="2032"/>
      <c r="D31" s="2032"/>
      <c r="E31" s="2032"/>
      <c r="F31" s="2032"/>
      <c r="G31" s="2032"/>
      <c r="H31" s="2032"/>
      <c r="I31" s="2032"/>
      <c r="J31" s="2032"/>
      <c r="K31" s="2032"/>
      <c r="L31" s="2032"/>
      <c r="M31" s="2032"/>
      <c r="N31" s="2032"/>
    </row>
    <row r="32" spans="1:17" ht="15" customHeight="1">
      <c r="A32" s="2046"/>
      <c r="B32" s="2046"/>
      <c r="C32" s="2046"/>
      <c r="D32" s="2046"/>
      <c r="E32" s="2046"/>
      <c r="F32" s="2046"/>
      <c r="G32" s="2046"/>
      <c r="H32" s="2046"/>
      <c r="I32" s="2046"/>
      <c r="J32" s="2046"/>
      <c r="K32" s="2046"/>
      <c r="L32" s="2046"/>
      <c r="M32" s="2046"/>
    </row>
    <row r="33" spans="1:13" ht="21.95" customHeight="1">
      <c r="A33" s="2036" t="s">
        <v>2141</v>
      </c>
      <c r="B33" s="2607" t="s">
        <v>613</v>
      </c>
      <c r="C33" s="2606"/>
      <c r="D33" s="2606"/>
      <c r="E33" s="2608"/>
      <c r="F33" s="2606" t="s">
        <v>2169</v>
      </c>
      <c r="G33" s="2606"/>
      <c r="H33" s="2606"/>
      <c r="I33" s="2608"/>
      <c r="J33" s="2614" t="s">
        <v>2170</v>
      </c>
      <c r="K33" s="2614"/>
      <c r="L33" s="2614"/>
      <c r="M33" s="2614"/>
    </row>
    <row r="34" spans="1:13" ht="17.100000000000001" customHeight="1">
      <c r="A34" s="2043" t="s">
        <v>2144</v>
      </c>
      <c r="B34" s="2600" t="s">
        <v>2145</v>
      </c>
      <c r="C34" s="2601"/>
      <c r="D34" s="2600" t="s">
        <v>2146</v>
      </c>
      <c r="E34" s="2601"/>
      <c r="F34" s="2600" t="s">
        <v>2145</v>
      </c>
      <c r="G34" s="2601"/>
      <c r="H34" s="2600" t="s">
        <v>2146</v>
      </c>
      <c r="I34" s="2601"/>
      <c r="J34" s="2600" t="s">
        <v>2145</v>
      </c>
      <c r="K34" s="2601"/>
      <c r="L34" s="2600" t="s">
        <v>2146</v>
      </c>
      <c r="M34" s="2615"/>
    </row>
    <row r="35" spans="1:13" ht="17.100000000000001" customHeight="1">
      <c r="A35" s="2042" t="s">
        <v>3</v>
      </c>
      <c r="B35" s="2039" t="s">
        <v>1793</v>
      </c>
      <c r="C35" s="2039" t="s">
        <v>2111</v>
      </c>
      <c r="D35" s="2039" t="s">
        <v>2148</v>
      </c>
      <c r="E35" s="2039" t="s">
        <v>2111</v>
      </c>
      <c r="F35" s="2040" t="s">
        <v>1793</v>
      </c>
      <c r="G35" s="2039" t="s">
        <v>2111</v>
      </c>
      <c r="H35" s="2039" t="s">
        <v>2148</v>
      </c>
      <c r="I35" s="2039" t="s">
        <v>2111</v>
      </c>
      <c r="J35" s="2040" t="s">
        <v>1793</v>
      </c>
      <c r="K35" s="2039" t="s">
        <v>2111</v>
      </c>
      <c r="L35" s="2039" t="s">
        <v>2148</v>
      </c>
      <c r="M35" s="2038" t="s">
        <v>2111</v>
      </c>
    </row>
    <row r="36" spans="1:13" ht="17.100000000000001" customHeight="1">
      <c r="A36" s="2037" t="s">
        <v>2171</v>
      </c>
      <c r="B36" s="1497">
        <v>795</v>
      </c>
      <c r="C36" s="1498">
        <v>9441</v>
      </c>
      <c r="D36" s="1498">
        <v>33472</v>
      </c>
      <c r="E36" s="1499">
        <v>10503</v>
      </c>
      <c r="F36" s="1497">
        <v>2653</v>
      </c>
      <c r="G36" s="1498">
        <v>39593</v>
      </c>
      <c r="H36" s="1503" t="s">
        <v>946</v>
      </c>
      <c r="I36" s="1504" t="s">
        <v>946</v>
      </c>
      <c r="J36" s="1498">
        <v>2257</v>
      </c>
      <c r="K36" s="1498">
        <v>41050</v>
      </c>
      <c r="L36" s="1503" t="s">
        <v>946</v>
      </c>
      <c r="M36" s="1503" t="s">
        <v>946</v>
      </c>
    </row>
    <row r="37" spans="1:13" ht="17.100000000000001" customHeight="1">
      <c r="A37" s="2037" t="s">
        <v>2172</v>
      </c>
      <c r="B37" s="1497">
        <v>823</v>
      </c>
      <c r="C37" s="1498">
        <v>8470</v>
      </c>
      <c r="D37" s="1498">
        <v>34308</v>
      </c>
      <c r="E37" s="1499">
        <v>10419</v>
      </c>
      <c r="F37" s="1497">
        <v>2825</v>
      </c>
      <c r="G37" s="1498">
        <v>41235</v>
      </c>
      <c r="H37" s="1503" t="s">
        <v>946</v>
      </c>
      <c r="I37" s="1504" t="s">
        <v>946</v>
      </c>
      <c r="J37" s="1498">
        <v>2248</v>
      </c>
      <c r="K37" s="1498">
        <v>34246</v>
      </c>
      <c r="L37" s="1503" t="s">
        <v>946</v>
      </c>
      <c r="M37" s="1503" t="s">
        <v>946</v>
      </c>
    </row>
    <row r="38" spans="1:13" ht="17.100000000000001" customHeight="1">
      <c r="A38" s="2037" t="s">
        <v>2173</v>
      </c>
      <c r="B38" s="1497">
        <v>812</v>
      </c>
      <c r="C38" s="1498">
        <v>8353</v>
      </c>
      <c r="D38" s="1498">
        <v>37255</v>
      </c>
      <c r="E38" s="1499">
        <v>10837</v>
      </c>
      <c r="F38" s="1497">
        <v>2924</v>
      </c>
      <c r="G38" s="1498">
        <v>44302</v>
      </c>
      <c r="H38" s="1498">
        <v>3107</v>
      </c>
      <c r="I38" s="1499">
        <v>769</v>
      </c>
      <c r="J38" s="1498">
        <v>2328</v>
      </c>
      <c r="K38" s="1498">
        <v>32958</v>
      </c>
      <c r="L38" s="1503" t="s">
        <v>946</v>
      </c>
      <c r="M38" s="1503" t="s">
        <v>946</v>
      </c>
    </row>
    <row r="39" spans="1:13" ht="17.100000000000001" customHeight="1">
      <c r="A39" s="2037" t="s">
        <v>2174</v>
      </c>
      <c r="B39" s="1497">
        <v>785</v>
      </c>
      <c r="C39" s="1498">
        <v>6604</v>
      </c>
      <c r="D39" s="1498">
        <v>43379</v>
      </c>
      <c r="E39" s="1499">
        <v>12922</v>
      </c>
      <c r="F39" s="1497">
        <v>3055</v>
      </c>
      <c r="G39" s="1498">
        <v>49816</v>
      </c>
      <c r="H39" s="1498">
        <v>2870</v>
      </c>
      <c r="I39" s="1499">
        <v>967</v>
      </c>
      <c r="J39" s="1498">
        <v>2358</v>
      </c>
      <c r="K39" s="1498">
        <v>32602</v>
      </c>
      <c r="L39" s="1498">
        <v>269</v>
      </c>
      <c r="M39" s="1498">
        <v>76</v>
      </c>
    </row>
    <row r="40" spans="1:13" ht="17.100000000000001" customHeight="1">
      <c r="A40" s="2037" t="s">
        <v>2149</v>
      </c>
      <c r="B40" s="1497">
        <v>849</v>
      </c>
      <c r="C40" s="1498">
        <v>7828</v>
      </c>
      <c r="D40" s="1498">
        <v>51743</v>
      </c>
      <c r="E40" s="1499">
        <v>15076</v>
      </c>
      <c r="F40" s="1497">
        <v>3287</v>
      </c>
      <c r="G40" s="1498">
        <v>49430</v>
      </c>
      <c r="H40" s="1498">
        <v>3204</v>
      </c>
      <c r="I40" s="1499">
        <v>983</v>
      </c>
      <c r="J40" s="1498">
        <v>2457</v>
      </c>
      <c r="K40" s="1498">
        <v>33369</v>
      </c>
      <c r="L40" s="1498">
        <v>1291</v>
      </c>
      <c r="M40" s="1498">
        <v>410</v>
      </c>
    </row>
    <row r="41" spans="1:13" ht="17.100000000000001" customHeight="1">
      <c r="A41" s="2037" t="s">
        <v>2150</v>
      </c>
      <c r="B41" s="1497">
        <v>866</v>
      </c>
      <c r="C41" s="1498">
        <v>7976</v>
      </c>
      <c r="D41" s="1498">
        <v>63888</v>
      </c>
      <c r="E41" s="1499">
        <v>18944</v>
      </c>
      <c r="F41" s="1497">
        <v>3447</v>
      </c>
      <c r="G41" s="1498">
        <v>50177</v>
      </c>
      <c r="H41" s="1498">
        <v>2270</v>
      </c>
      <c r="I41" s="1499">
        <v>806</v>
      </c>
      <c r="J41" s="1498">
        <v>2579</v>
      </c>
      <c r="K41" s="1498">
        <v>35440</v>
      </c>
      <c r="L41" s="1498">
        <v>2268</v>
      </c>
      <c r="M41" s="1498">
        <v>933</v>
      </c>
    </row>
    <row r="42" spans="1:13" ht="17.100000000000001" customHeight="1">
      <c r="A42" s="2037" t="s">
        <v>2151</v>
      </c>
      <c r="B42" s="1497">
        <v>868</v>
      </c>
      <c r="C42" s="1498">
        <v>7939</v>
      </c>
      <c r="D42" s="1498">
        <v>74001</v>
      </c>
      <c r="E42" s="1499">
        <v>21292</v>
      </c>
      <c r="F42" s="1497">
        <v>3409</v>
      </c>
      <c r="G42" s="1498">
        <v>48641</v>
      </c>
      <c r="H42" s="1498">
        <v>1639</v>
      </c>
      <c r="I42" s="1499">
        <v>600</v>
      </c>
      <c r="J42" s="1498">
        <v>2598</v>
      </c>
      <c r="K42" s="1498">
        <v>35965</v>
      </c>
      <c r="L42" s="1498">
        <v>2808</v>
      </c>
      <c r="M42" s="1498">
        <v>1272</v>
      </c>
    </row>
    <row r="43" spans="1:13" ht="17.100000000000001" customHeight="1">
      <c r="A43" s="2037" t="s">
        <v>2152</v>
      </c>
      <c r="B43" s="1497">
        <v>835</v>
      </c>
      <c r="C43" s="1498">
        <v>8031</v>
      </c>
      <c r="D43" s="1498">
        <v>85024</v>
      </c>
      <c r="E43" s="1499">
        <v>19704</v>
      </c>
      <c r="F43" s="1497">
        <v>3537</v>
      </c>
      <c r="G43" s="1498">
        <v>47262</v>
      </c>
      <c r="H43" s="1498">
        <v>1199</v>
      </c>
      <c r="I43" s="1499">
        <v>452</v>
      </c>
      <c r="J43" s="1498">
        <v>2737</v>
      </c>
      <c r="K43" s="1498">
        <v>36562</v>
      </c>
      <c r="L43" s="1498">
        <v>3738</v>
      </c>
      <c r="M43" s="1498">
        <v>1082</v>
      </c>
    </row>
    <row r="44" spans="1:13" ht="17.100000000000001" customHeight="1">
      <c r="A44" s="2037" t="s">
        <v>2153</v>
      </c>
      <c r="B44" s="1497">
        <v>772</v>
      </c>
      <c r="C44" s="1498">
        <v>6858</v>
      </c>
      <c r="D44" s="1498">
        <v>93996</v>
      </c>
      <c r="E44" s="1499">
        <v>21578</v>
      </c>
      <c r="F44" s="1497">
        <v>3899</v>
      </c>
      <c r="G44" s="1498">
        <v>49780</v>
      </c>
      <c r="H44" s="1498">
        <v>1496</v>
      </c>
      <c r="I44" s="1499">
        <v>562</v>
      </c>
      <c r="J44" s="1498">
        <v>3544</v>
      </c>
      <c r="K44" s="1498">
        <v>42165</v>
      </c>
      <c r="L44" s="1498">
        <v>2948</v>
      </c>
      <c r="M44" s="1498">
        <v>408</v>
      </c>
    </row>
    <row r="45" spans="1:13" ht="17.100000000000001" customHeight="1">
      <c r="A45" s="2037" t="s">
        <v>2154</v>
      </c>
      <c r="B45" s="1497">
        <v>726</v>
      </c>
      <c r="C45" s="1498">
        <v>6459</v>
      </c>
      <c r="D45" s="1498">
        <v>97936</v>
      </c>
      <c r="E45" s="1499">
        <v>22378</v>
      </c>
      <c r="F45" s="1497">
        <v>4749</v>
      </c>
      <c r="G45" s="1498">
        <v>59620</v>
      </c>
      <c r="H45" s="1498">
        <v>3171</v>
      </c>
      <c r="I45" s="1499">
        <v>1046</v>
      </c>
      <c r="J45" s="1498">
        <v>3826</v>
      </c>
      <c r="K45" s="1498">
        <v>44279</v>
      </c>
      <c r="L45" s="1498">
        <v>2531</v>
      </c>
      <c r="M45" s="1498">
        <v>566</v>
      </c>
    </row>
    <row r="46" spans="1:13" ht="17.100000000000001" customHeight="1">
      <c r="A46" s="2037" t="s">
        <v>2155</v>
      </c>
      <c r="B46" s="1497">
        <v>748</v>
      </c>
      <c r="C46" s="1498">
        <v>7120</v>
      </c>
      <c r="D46" s="1498">
        <v>107981</v>
      </c>
      <c r="E46" s="1499">
        <v>22678</v>
      </c>
      <c r="F46" s="1497">
        <v>4789</v>
      </c>
      <c r="G46" s="1498">
        <v>57261</v>
      </c>
      <c r="H46" s="1498">
        <v>5559</v>
      </c>
      <c r="I46" s="1499">
        <v>1545</v>
      </c>
      <c r="J46" s="1498">
        <v>3985</v>
      </c>
      <c r="K46" s="1498">
        <v>48305</v>
      </c>
      <c r="L46" s="1498">
        <v>2617</v>
      </c>
      <c r="M46" s="1498">
        <v>385</v>
      </c>
    </row>
    <row r="47" spans="1:13" ht="17.100000000000001" customHeight="1">
      <c r="A47" s="2037" t="s">
        <v>2156</v>
      </c>
      <c r="B47" s="1497">
        <v>673</v>
      </c>
      <c r="C47" s="1498">
        <v>6778</v>
      </c>
      <c r="D47" s="1498">
        <v>111781</v>
      </c>
      <c r="E47" s="1499">
        <v>24593</v>
      </c>
      <c r="F47" s="1497">
        <v>4929</v>
      </c>
      <c r="G47" s="1498">
        <v>58436</v>
      </c>
      <c r="H47" s="1498">
        <v>4995</v>
      </c>
      <c r="I47" s="1498">
        <v>1696</v>
      </c>
      <c r="J47" s="1497">
        <v>3763</v>
      </c>
      <c r="K47" s="1498">
        <v>44896</v>
      </c>
      <c r="L47" s="1498">
        <v>2318</v>
      </c>
      <c r="M47" s="1498">
        <v>541</v>
      </c>
    </row>
    <row r="48" spans="1:13" ht="17.100000000000001" customHeight="1">
      <c r="A48" s="2037" t="s">
        <v>2157</v>
      </c>
      <c r="B48" s="1497">
        <v>635</v>
      </c>
      <c r="C48" s="1498">
        <v>6316</v>
      </c>
      <c r="D48" s="1498">
        <v>107054</v>
      </c>
      <c r="E48" s="1499">
        <v>24114</v>
      </c>
      <c r="F48" s="1497">
        <v>5152</v>
      </c>
      <c r="G48" s="1498">
        <v>62329</v>
      </c>
      <c r="H48" s="1498">
        <v>6143</v>
      </c>
      <c r="I48" s="1498">
        <v>1789</v>
      </c>
      <c r="J48" s="1497">
        <v>3600</v>
      </c>
      <c r="K48" s="1498">
        <v>44608</v>
      </c>
      <c r="L48" s="1498">
        <v>2633</v>
      </c>
      <c r="M48" s="1498">
        <v>716</v>
      </c>
    </row>
    <row r="49" spans="1:17" ht="17.100000000000001" customHeight="1">
      <c r="A49" s="2037" t="s">
        <v>2158</v>
      </c>
      <c r="B49" s="1497">
        <v>650</v>
      </c>
      <c r="C49" s="1498">
        <v>7075</v>
      </c>
      <c r="D49" s="1498">
        <v>100723</v>
      </c>
      <c r="E49" s="1499">
        <v>21843</v>
      </c>
      <c r="F49" s="1497">
        <v>4444</v>
      </c>
      <c r="G49" s="1498">
        <v>47718</v>
      </c>
      <c r="H49" s="1498">
        <v>3733</v>
      </c>
      <c r="I49" s="1498">
        <v>1346</v>
      </c>
      <c r="J49" s="1497">
        <v>3346</v>
      </c>
      <c r="K49" s="1498">
        <v>39747</v>
      </c>
      <c r="L49" s="1498">
        <v>2034</v>
      </c>
      <c r="M49" s="1498">
        <v>918</v>
      </c>
    </row>
    <row r="50" spans="1:17" ht="17.100000000000001" customHeight="1">
      <c r="A50" s="2037" t="s">
        <v>2159</v>
      </c>
      <c r="B50" s="1497">
        <v>551</v>
      </c>
      <c r="C50" s="1498">
        <v>6231</v>
      </c>
      <c r="D50" s="1498">
        <v>103972</v>
      </c>
      <c r="E50" s="1499">
        <v>22351</v>
      </c>
      <c r="F50" s="1497">
        <v>4499</v>
      </c>
      <c r="G50" s="1498">
        <v>47962</v>
      </c>
      <c r="H50" s="1498">
        <v>4304</v>
      </c>
      <c r="I50" s="1499">
        <v>2202</v>
      </c>
      <c r="J50" s="1498">
        <v>3240</v>
      </c>
      <c r="K50" s="1498">
        <v>37422</v>
      </c>
      <c r="L50" s="1498">
        <v>2782</v>
      </c>
      <c r="M50" s="1498">
        <v>1754</v>
      </c>
    </row>
    <row r="51" spans="1:17" ht="17.100000000000001" customHeight="1">
      <c r="A51" s="2037" t="s">
        <v>2160</v>
      </c>
      <c r="B51" s="1497">
        <v>509</v>
      </c>
      <c r="C51" s="1498">
        <v>5214</v>
      </c>
      <c r="D51" s="1498">
        <v>100500</v>
      </c>
      <c r="E51" s="1499">
        <v>21792</v>
      </c>
      <c r="F51" s="1497">
        <v>4490</v>
      </c>
      <c r="G51" s="1498">
        <v>46251</v>
      </c>
      <c r="H51" s="1498">
        <v>3793</v>
      </c>
      <c r="I51" s="1499">
        <v>1454</v>
      </c>
      <c r="J51" s="1498">
        <v>3433</v>
      </c>
      <c r="K51" s="1498">
        <v>38878</v>
      </c>
      <c r="L51" s="1498">
        <v>2399</v>
      </c>
      <c r="M51" s="1498">
        <v>1576</v>
      </c>
    </row>
    <row r="52" spans="1:17" ht="17.100000000000001" customHeight="1">
      <c r="A52" s="2037" t="s">
        <v>2161</v>
      </c>
      <c r="B52" s="1497">
        <v>514</v>
      </c>
      <c r="C52" s="1498">
        <v>5215</v>
      </c>
      <c r="D52" s="1498">
        <v>101191</v>
      </c>
      <c r="E52" s="1499">
        <v>22435</v>
      </c>
      <c r="F52" s="1497">
        <v>4853</v>
      </c>
      <c r="G52" s="1498">
        <v>49311</v>
      </c>
      <c r="H52" s="1498">
        <v>4164</v>
      </c>
      <c r="I52" s="1499">
        <v>1573</v>
      </c>
      <c r="J52" s="1498">
        <v>3577</v>
      </c>
      <c r="K52" s="1498">
        <v>38652</v>
      </c>
      <c r="L52" s="1498">
        <v>2729</v>
      </c>
      <c r="M52" s="1498">
        <v>2403</v>
      </c>
    </row>
    <row r="53" spans="1:17" ht="17.100000000000001" customHeight="1">
      <c r="A53" s="2037" t="s">
        <v>2162</v>
      </c>
      <c r="B53" s="1497">
        <v>556</v>
      </c>
      <c r="C53" s="1498">
        <v>5608</v>
      </c>
      <c r="D53" s="1498">
        <v>109182</v>
      </c>
      <c r="E53" s="1499">
        <v>24303</v>
      </c>
      <c r="F53" s="1497">
        <v>4955</v>
      </c>
      <c r="G53" s="1498">
        <v>48952</v>
      </c>
      <c r="H53" s="1498">
        <v>4341</v>
      </c>
      <c r="I53" s="1499">
        <v>1514</v>
      </c>
      <c r="J53" s="1498">
        <v>3539</v>
      </c>
      <c r="K53" s="1498">
        <v>38381</v>
      </c>
      <c r="L53" s="1498">
        <v>2084</v>
      </c>
      <c r="M53" s="1498">
        <v>2881</v>
      </c>
    </row>
    <row r="54" spans="1:17" ht="17.100000000000001" customHeight="1">
      <c r="A54" s="2037" t="s">
        <v>2163</v>
      </c>
      <c r="B54" s="1497">
        <v>590</v>
      </c>
      <c r="C54" s="1498">
        <v>5208</v>
      </c>
      <c r="D54" s="1498">
        <v>113110</v>
      </c>
      <c r="E54" s="1499">
        <v>24997</v>
      </c>
      <c r="F54" s="1497">
        <v>5058</v>
      </c>
      <c r="G54" s="1498">
        <v>51125</v>
      </c>
      <c r="H54" s="1498">
        <v>3779</v>
      </c>
      <c r="I54" s="1499">
        <v>1291</v>
      </c>
      <c r="J54" s="1498">
        <v>3660</v>
      </c>
      <c r="K54" s="1498">
        <v>41008</v>
      </c>
      <c r="L54" s="1498">
        <v>2197</v>
      </c>
      <c r="M54" s="1498">
        <v>2838</v>
      </c>
    </row>
    <row r="55" spans="1:17" ht="17.100000000000001" customHeight="1">
      <c r="A55" s="2037" t="s">
        <v>2164</v>
      </c>
      <c r="B55" s="1497">
        <v>623</v>
      </c>
      <c r="C55" s="1498">
        <v>7073</v>
      </c>
      <c r="D55" s="1498">
        <v>117285</v>
      </c>
      <c r="E55" s="1499">
        <v>25440</v>
      </c>
      <c r="F55" s="1497">
        <v>5122</v>
      </c>
      <c r="G55" s="1498">
        <v>51251</v>
      </c>
      <c r="H55" s="1498">
        <v>4196</v>
      </c>
      <c r="I55" s="1499">
        <v>1460</v>
      </c>
      <c r="J55" s="1498">
        <v>3760</v>
      </c>
      <c r="K55" s="1498">
        <v>43054</v>
      </c>
      <c r="L55" s="1498">
        <v>2860</v>
      </c>
      <c r="M55" s="1498">
        <v>3056</v>
      </c>
    </row>
    <row r="56" spans="1:17" ht="17.100000000000001" customHeight="1">
      <c r="A56" s="2037" t="s">
        <v>2165</v>
      </c>
      <c r="B56" s="1497">
        <v>565</v>
      </c>
      <c r="C56" s="1498">
        <v>6116</v>
      </c>
      <c r="D56" s="1498">
        <v>119844</v>
      </c>
      <c r="E56" s="1499">
        <v>26284</v>
      </c>
      <c r="F56" s="1497">
        <v>5199</v>
      </c>
      <c r="G56" s="1498">
        <v>48976</v>
      </c>
      <c r="H56" s="1498">
        <v>4342</v>
      </c>
      <c r="I56" s="1499">
        <v>1467</v>
      </c>
      <c r="J56" s="1498">
        <v>3772</v>
      </c>
      <c r="K56" s="1498">
        <v>40209</v>
      </c>
      <c r="L56" s="1498">
        <v>3034</v>
      </c>
      <c r="M56" s="1498">
        <v>2940</v>
      </c>
    </row>
    <row r="57" spans="1:17" ht="17.100000000000001" customHeight="1">
      <c r="A57" s="2037" t="s">
        <v>1874</v>
      </c>
      <c r="B57" s="1497">
        <v>527</v>
      </c>
      <c r="C57" s="1498">
        <v>4713</v>
      </c>
      <c r="D57" s="1498">
        <v>142813</v>
      </c>
      <c r="E57" s="1499">
        <v>31877</v>
      </c>
      <c r="F57" s="1497">
        <v>4971</v>
      </c>
      <c r="G57" s="1498">
        <v>49396</v>
      </c>
      <c r="H57" s="1498">
        <v>4278</v>
      </c>
      <c r="I57" s="1499">
        <v>1596</v>
      </c>
      <c r="J57" s="1497">
        <v>3500</v>
      </c>
      <c r="K57" s="1498">
        <v>37301</v>
      </c>
      <c r="L57" s="1498">
        <v>2715</v>
      </c>
      <c r="M57" s="1498">
        <v>2814</v>
      </c>
      <c r="Q57" s="2032"/>
    </row>
    <row r="58" spans="1:17" ht="17.100000000000001" customHeight="1">
      <c r="A58" s="2037" t="s">
        <v>1879</v>
      </c>
      <c r="B58" s="1497">
        <v>244</v>
      </c>
      <c r="C58" s="1498">
        <v>1905</v>
      </c>
      <c r="D58" s="1498">
        <v>125842</v>
      </c>
      <c r="E58" s="1499">
        <v>27882</v>
      </c>
      <c r="F58" s="1497">
        <v>3387</v>
      </c>
      <c r="G58" s="1498">
        <v>29325</v>
      </c>
      <c r="H58" s="1498">
        <v>3032</v>
      </c>
      <c r="I58" s="1499">
        <v>1033</v>
      </c>
      <c r="J58" s="1497">
        <v>2488</v>
      </c>
      <c r="K58" s="1498">
        <v>20630</v>
      </c>
      <c r="L58" s="1498">
        <v>2815</v>
      </c>
      <c r="M58" s="1498">
        <v>928</v>
      </c>
      <c r="Q58" s="2032"/>
    </row>
    <row r="59" spans="1:17" ht="17.100000000000001" customHeight="1">
      <c r="A59" s="2036" t="s">
        <v>2360</v>
      </c>
      <c r="B59" s="1500">
        <v>239</v>
      </c>
      <c r="C59" s="1501">
        <v>1832</v>
      </c>
      <c r="D59" s="1501">
        <v>158093</v>
      </c>
      <c r="E59" s="1502">
        <v>35193</v>
      </c>
      <c r="F59" s="1500">
        <v>3868</v>
      </c>
      <c r="G59" s="1501">
        <v>32307</v>
      </c>
      <c r="H59" s="1501">
        <v>3440</v>
      </c>
      <c r="I59" s="1502">
        <v>1081</v>
      </c>
      <c r="J59" s="1500">
        <v>2785</v>
      </c>
      <c r="K59" s="1501">
        <v>22513</v>
      </c>
      <c r="L59" s="1501">
        <v>2856</v>
      </c>
      <c r="M59" s="1501">
        <v>1112</v>
      </c>
      <c r="Q59" s="2032"/>
    </row>
    <row r="60" spans="1:17" ht="20.100000000000001" customHeight="1">
      <c r="A60" s="2044"/>
      <c r="B60" s="2044"/>
      <c r="C60" s="2044"/>
      <c r="D60" s="2044"/>
      <c r="E60" s="2044"/>
      <c r="F60" s="2044"/>
      <c r="G60" s="2044"/>
      <c r="H60" s="2044"/>
      <c r="I60" s="2044"/>
      <c r="J60" s="2044"/>
      <c r="K60" s="2044"/>
      <c r="L60" s="2044"/>
      <c r="M60" s="2044"/>
    </row>
    <row r="61" spans="1:17" ht="21.95" customHeight="1">
      <c r="A61" s="2036" t="s">
        <v>2141</v>
      </c>
      <c r="B61" s="2607" t="s">
        <v>2175</v>
      </c>
      <c r="C61" s="2606"/>
      <c r="D61" s="2606"/>
      <c r="E61" s="2608"/>
      <c r="F61" s="2614" t="s">
        <v>2176</v>
      </c>
      <c r="G61" s="2614"/>
      <c r="H61" s="2614"/>
      <c r="I61" s="2614"/>
      <c r="J61" s="2613" t="s">
        <v>2177</v>
      </c>
      <c r="K61" s="2606"/>
      <c r="L61" s="2606"/>
      <c r="M61" s="2606"/>
    </row>
    <row r="62" spans="1:17" ht="17.100000000000001" customHeight="1">
      <c r="A62" s="2043" t="s">
        <v>2144</v>
      </c>
      <c r="B62" s="2600" t="s">
        <v>2145</v>
      </c>
      <c r="C62" s="2601"/>
      <c r="D62" s="2600" t="s">
        <v>2146</v>
      </c>
      <c r="E62" s="2601"/>
      <c r="F62" s="2600" t="s">
        <v>2145</v>
      </c>
      <c r="G62" s="2601"/>
      <c r="H62" s="2600" t="s">
        <v>2146</v>
      </c>
      <c r="I62" s="2601"/>
      <c r="J62" s="2600" t="s">
        <v>2145</v>
      </c>
      <c r="K62" s="2601"/>
      <c r="L62" s="2600" t="s">
        <v>2146</v>
      </c>
      <c r="M62" s="2615"/>
    </row>
    <row r="63" spans="1:17" ht="17.100000000000001" customHeight="1">
      <c r="A63" s="2042" t="s">
        <v>3</v>
      </c>
      <c r="B63" s="2039" t="s">
        <v>1793</v>
      </c>
      <c r="C63" s="2039" t="s">
        <v>2111</v>
      </c>
      <c r="D63" s="2039" t="s">
        <v>2148</v>
      </c>
      <c r="E63" s="2039" t="s">
        <v>2111</v>
      </c>
      <c r="F63" s="2040" t="s">
        <v>1793</v>
      </c>
      <c r="G63" s="2039" t="s">
        <v>2111</v>
      </c>
      <c r="H63" s="2039" t="s">
        <v>2148</v>
      </c>
      <c r="I63" s="2039" t="s">
        <v>2111</v>
      </c>
      <c r="J63" s="2040" t="s">
        <v>1793</v>
      </c>
      <c r="K63" s="2039" t="s">
        <v>2111</v>
      </c>
      <c r="L63" s="2039" t="s">
        <v>2148</v>
      </c>
      <c r="M63" s="2038" t="s">
        <v>2111</v>
      </c>
    </row>
    <row r="64" spans="1:17" ht="17.100000000000001" customHeight="1">
      <c r="A64" s="2037" t="s">
        <v>2171</v>
      </c>
      <c r="B64" s="1497">
        <v>3695</v>
      </c>
      <c r="C64" s="1498">
        <v>47547</v>
      </c>
      <c r="D64" s="1498">
        <v>680</v>
      </c>
      <c r="E64" s="1499">
        <v>223</v>
      </c>
      <c r="F64" s="1497">
        <v>1471</v>
      </c>
      <c r="G64" s="1498">
        <v>22426</v>
      </c>
      <c r="H64" s="1498">
        <v>53</v>
      </c>
      <c r="I64" s="1499">
        <v>178</v>
      </c>
      <c r="J64" s="1498">
        <v>1042</v>
      </c>
      <c r="K64" s="1498">
        <v>11053</v>
      </c>
      <c r="L64" s="1498">
        <v>689</v>
      </c>
      <c r="M64" s="1498">
        <v>305</v>
      </c>
    </row>
    <row r="65" spans="1:13" ht="17.100000000000001" customHeight="1">
      <c r="A65" s="2037" t="s">
        <v>2172</v>
      </c>
      <c r="B65" s="1497">
        <v>3785</v>
      </c>
      <c r="C65" s="1498">
        <v>50143</v>
      </c>
      <c r="D65" s="1498">
        <v>233</v>
      </c>
      <c r="E65" s="1499">
        <v>93</v>
      </c>
      <c r="F65" s="1497">
        <v>2010</v>
      </c>
      <c r="G65" s="1498">
        <v>24294</v>
      </c>
      <c r="H65" s="1498">
        <v>679</v>
      </c>
      <c r="I65" s="1499">
        <v>695</v>
      </c>
      <c r="J65" s="1498">
        <v>1159</v>
      </c>
      <c r="K65" s="1498">
        <v>12470</v>
      </c>
      <c r="L65" s="1498">
        <v>637</v>
      </c>
      <c r="M65" s="1498">
        <v>283</v>
      </c>
    </row>
    <row r="66" spans="1:13" ht="17.100000000000001" customHeight="1">
      <c r="A66" s="2037" t="s">
        <v>2173</v>
      </c>
      <c r="B66" s="1497">
        <v>4139</v>
      </c>
      <c r="C66" s="1498">
        <v>54107</v>
      </c>
      <c r="D66" s="1498">
        <v>257</v>
      </c>
      <c r="E66" s="1499">
        <v>92</v>
      </c>
      <c r="F66" s="1497">
        <v>2292</v>
      </c>
      <c r="G66" s="1498">
        <v>26407</v>
      </c>
      <c r="H66" s="1498">
        <v>979</v>
      </c>
      <c r="I66" s="1499">
        <v>677</v>
      </c>
      <c r="J66" s="1498">
        <v>1206</v>
      </c>
      <c r="K66" s="1498">
        <v>12361</v>
      </c>
      <c r="L66" s="1498">
        <v>681</v>
      </c>
      <c r="M66" s="1498">
        <v>322</v>
      </c>
    </row>
    <row r="67" spans="1:13" ht="17.100000000000001" customHeight="1">
      <c r="A67" s="2037" t="s">
        <v>2174</v>
      </c>
      <c r="B67" s="1497">
        <v>4145</v>
      </c>
      <c r="C67" s="1498">
        <v>51649</v>
      </c>
      <c r="D67" s="1498">
        <v>528</v>
      </c>
      <c r="E67" s="1499">
        <v>141</v>
      </c>
      <c r="F67" s="1497">
        <v>2674</v>
      </c>
      <c r="G67" s="1498">
        <v>29625</v>
      </c>
      <c r="H67" s="1498">
        <v>1558</v>
      </c>
      <c r="I67" s="1499">
        <v>890</v>
      </c>
      <c r="J67" s="1498">
        <v>1234</v>
      </c>
      <c r="K67" s="1498">
        <v>11829</v>
      </c>
      <c r="L67" s="1498">
        <v>670</v>
      </c>
      <c r="M67" s="1498">
        <v>348</v>
      </c>
    </row>
    <row r="68" spans="1:13" ht="17.100000000000001" customHeight="1">
      <c r="A68" s="2037" t="s">
        <v>2149</v>
      </c>
      <c r="B68" s="1497">
        <v>4379</v>
      </c>
      <c r="C68" s="1498">
        <v>51817</v>
      </c>
      <c r="D68" s="1498">
        <v>725</v>
      </c>
      <c r="E68" s="1499">
        <v>178</v>
      </c>
      <c r="F68" s="1497">
        <v>3013</v>
      </c>
      <c r="G68" s="1498">
        <v>31550</v>
      </c>
      <c r="H68" s="1498">
        <v>1126</v>
      </c>
      <c r="I68" s="1499">
        <v>1316</v>
      </c>
      <c r="J68" s="1498">
        <v>1233</v>
      </c>
      <c r="K68" s="1498">
        <v>12711</v>
      </c>
      <c r="L68" s="1498">
        <v>891</v>
      </c>
      <c r="M68" s="1498">
        <v>420</v>
      </c>
    </row>
    <row r="69" spans="1:13" ht="17.100000000000001" customHeight="1">
      <c r="A69" s="2037" t="s">
        <v>2150</v>
      </c>
      <c r="B69" s="1497">
        <v>4629</v>
      </c>
      <c r="C69" s="1498">
        <v>55283</v>
      </c>
      <c r="D69" s="1498">
        <v>357</v>
      </c>
      <c r="E69" s="1499">
        <v>87</v>
      </c>
      <c r="F69" s="1497">
        <v>2827</v>
      </c>
      <c r="G69" s="1498">
        <v>31771</v>
      </c>
      <c r="H69" s="1498">
        <v>964</v>
      </c>
      <c r="I69" s="1499">
        <v>495</v>
      </c>
      <c r="J69" s="1498">
        <v>1346</v>
      </c>
      <c r="K69" s="1498">
        <v>13360</v>
      </c>
      <c r="L69" s="1498">
        <v>981</v>
      </c>
      <c r="M69" s="1498">
        <v>419</v>
      </c>
    </row>
    <row r="70" spans="1:13" ht="17.100000000000001" customHeight="1">
      <c r="A70" s="2037" t="s">
        <v>2151</v>
      </c>
      <c r="B70" s="1497">
        <v>4551</v>
      </c>
      <c r="C70" s="1498">
        <v>51574</v>
      </c>
      <c r="D70" s="1498">
        <v>807</v>
      </c>
      <c r="E70" s="1499">
        <v>279</v>
      </c>
      <c r="F70" s="1497">
        <v>2439</v>
      </c>
      <c r="G70" s="1498">
        <v>27628</v>
      </c>
      <c r="H70" s="1498">
        <v>1175</v>
      </c>
      <c r="I70" s="1499">
        <v>651</v>
      </c>
      <c r="J70" s="1498">
        <v>1411</v>
      </c>
      <c r="K70" s="1498">
        <v>13533</v>
      </c>
      <c r="L70" s="1498">
        <v>846</v>
      </c>
      <c r="M70" s="1498">
        <v>368</v>
      </c>
    </row>
    <row r="71" spans="1:13" ht="17.100000000000001" customHeight="1">
      <c r="A71" s="2037" t="s">
        <v>2152</v>
      </c>
      <c r="B71" s="1497">
        <v>5017</v>
      </c>
      <c r="C71" s="1498">
        <v>55894</v>
      </c>
      <c r="D71" s="1498">
        <v>780</v>
      </c>
      <c r="E71" s="1499">
        <v>282</v>
      </c>
      <c r="F71" s="1497">
        <v>2361</v>
      </c>
      <c r="G71" s="1498">
        <v>29515</v>
      </c>
      <c r="H71" s="1498">
        <v>1121</v>
      </c>
      <c r="I71" s="1499">
        <v>587</v>
      </c>
      <c r="J71" s="1498">
        <v>1120</v>
      </c>
      <c r="K71" s="1498">
        <v>11008</v>
      </c>
      <c r="L71" s="1498">
        <v>687</v>
      </c>
      <c r="M71" s="1498">
        <v>258</v>
      </c>
    </row>
    <row r="72" spans="1:13" ht="17.100000000000001" customHeight="1">
      <c r="A72" s="2037" t="s">
        <v>2153</v>
      </c>
      <c r="B72" s="1497">
        <v>5436</v>
      </c>
      <c r="C72" s="1498">
        <v>60193</v>
      </c>
      <c r="D72" s="1498">
        <v>1124</v>
      </c>
      <c r="E72" s="1499">
        <v>385</v>
      </c>
      <c r="F72" s="1497">
        <v>2350</v>
      </c>
      <c r="G72" s="1498">
        <v>30812</v>
      </c>
      <c r="H72" s="1498">
        <v>807</v>
      </c>
      <c r="I72" s="1499">
        <v>505</v>
      </c>
      <c r="J72" s="1498">
        <v>1245</v>
      </c>
      <c r="K72" s="1498">
        <v>11425</v>
      </c>
      <c r="L72" s="1498">
        <v>567</v>
      </c>
      <c r="M72" s="1498">
        <v>238</v>
      </c>
    </row>
    <row r="73" spans="1:13" ht="17.100000000000001" customHeight="1">
      <c r="A73" s="2037" t="s">
        <v>2154</v>
      </c>
      <c r="B73" s="1497">
        <v>5645</v>
      </c>
      <c r="C73" s="1498">
        <v>59116</v>
      </c>
      <c r="D73" s="1498">
        <v>1184</v>
      </c>
      <c r="E73" s="1499">
        <v>384</v>
      </c>
      <c r="F73" s="1497">
        <v>2356</v>
      </c>
      <c r="G73" s="1498">
        <v>32632</v>
      </c>
      <c r="H73" s="1498">
        <v>735</v>
      </c>
      <c r="I73" s="1499">
        <v>425</v>
      </c>
      <c r="J73" s="1498">
        <v>1193</v>
      </c>
      <c r="K73" s="1498">
        <v>13745</v>
      </c>
      <c r="L73" s="1498">
        <v>566</v>
      </c>
      <c r="M73" s="1498">
        <v>315</v>
      </c>
    </row>
    <row r="74" spans="1:13" ht="17.100000000000001" customHeight="1">
      <c r="A74" s="2037" t="s">
        <v>2155</v>
      </c>
      <c r="B74" s="1497">
        <v>5182</v>
      </c>
      <c r="C74" s="1498">
        <v>57137</v>
      </c>
      <c r="D74" s="1498">
        <v>1052</v>
      </c>
      <c r="E74" s="1499">
        <v>340</v>
      </c>
      <c r="F74" s="1497">
        <v>2490</v>
      </c>
      <c r="G74" s="1498">
        <v>35585</v>
      </c>
      <c r="H74" s="1498">
        <v>690</v>
      </c>
      <c r="I74" s="1499">
        <v>396</v>
      </c>
      <c r="J74" s="1498">
        <v>1251</v>
      </c>
      <c r="K74" s="1498">
        <v>13266</v>
      </c>
      <c r="L74" s="1498">
        <v>469</v>
      </c>
      <c r="M74" s="1498">
        <v>239</v>
      </c>
    </row>
    <row r="75" spans="1:13" ht="17.100000000000001" customHeight="1">
      <c r="A75" s="2037" t="s">
        <v>2156</v>
      </c>
      <c r="B75" s="1497">
        <v>5358</v>
      </c>
      <c r="C75" s="1498">
        <v>57286</v>
      </c>
      <c r="D75" s="1498">
        <v>1014</v>
      </c>
      <c r="E75" s="1499">
        <v>313</v>
      </c>
      <c r="F75" s="1497">
        <v>2589</v>
      </c>
      <c r="G75" s="1498">
        <v>38064</v>
      </c>
      <c r="H75" s="1498">
        <v>941</v>
      </c>
      <c r="I75" s="1498">
        <v>660</v>
      </c>
      <c r="J75" s="1497">
        <v>1466</v>
      </c>
      <c r="K75" s="1498">
        <v>14575</v>
      </c>
      <c r="L75" s="1498">
        <v>549</v>
      </c>
      <c r="M75" s="1498">
        <v>262</v>
      </c>
    </row>
    <row r="76" spans="1:13" ht="17.100000000000001" customHeight="1">
      <c r="A76" s="2037" t="s">
        <v>2157</v>
      </c>
      <c r="B76" s="1497">
        <v>4654</v>
      </c>
      <c r="C76" s="1498">
        <v>50982</v>
      </c>
      <c r="D76" s="1498">
        <v>1310</v>
      </c>
      <c r="E76" s="1499">
        <v>437</v>
      </c>
      <c r="F76" s="1497">
        <v>2593</v>
      </c>
      <c r="G76" s="1498">
        <v>37047</v>
      </c>
      <c r="H76" s="1498">
        <v>799</v>
      </c>
      <c r="I76" s="1498">
        <v>1023</v>
      </c>
      <c r="J76" s="1497">
        <v>1441</v>
      </c>
      <c r="K76" s="1498">
        <v>12840</v>
      </c>
      <c r="L76" s="1498">
        <v>1158</v>
      </c>
      <c r="M76" s="1498">
        <v>449</v>
      </c>
    </row>
    <row r="77" spans="1:13" ht="17.100000000000001" customHeight="1">
      <c r="A77" s="2037" t="s">
        <v>2158</v>
      </c>
      <c r="B77" s="1497">
        <v>4486</v>
      </c>
      <c r="C77" s="1498">
        <v>51132</v>
      </c>
      <c r="D77" s="1498">
        <v>1759</v>
      </c>
      <c r="E77" s="1499">
        <v>564</v>
      </c>
      <c r="F77" s="1497">
        <v>2959</v>
      </c>
      <c r="G77" s="1498">
        <v>37337</v>
      </c>
      <c r="H77" s="1498">
        <v>628</v>
      </c>
      <c r="I77" s="1498">
        <v>580</v>
      </c>
      <c r="J77" s="1497">
        <v>1398</v>
      </c>
      <c r="K77" s="1498">
        <v>13827</v>
      </c>
      <c r="L77" s="1498">
        <v>688</v>
      </c>
      <c r="M77" s="1498">
        <v>225</v>
      </c>
    </row>
    <row r="78" spans="1:13" ht="17.100000000000001" customHeight="1">
      <c r="A78" s="2037" t="s">
        <v>2159</v>
      </c>
      <c r="B78" s="1497">
        <v>4355</v>
      </c>
      <c r="C78" s="1498">
        <v>51376</v>
      </c>
      <c r="D78" s="1498">
        <v>2104</v>
      </c>
      <c r="E78" s="1499">
        <v>677</v>
      </c>
      <c r="F78" s="1497">
        <v>2885</v>
      </c>
      <c r="G78" s="1498">
        <v>31423</v>
      </c>
      <c r="H78" s="1498">
        <v>1213</v>
      </c>
      <c r="I78" s="1499">
        <v>857</v>
      </c>
      <c r="J78" s="1498">
        <v>1235</v>
      </c>
      <c r="K78" s="1498">
        <v>15323</v>
      </c>
      <c r="L78" s="1498">
        <v>815</v>
      </c>
      <c r="M78" s="1498">
        <v>283</v>
      </c>
    </row>
    <row r="79" spans="1:13" ht="17.100000000000001" customHeight="1">
      <c r="A79" s="2037" t="s">
        <v>2160</v>
      </c>
      <c r="B79" s="1497">
        <v>4532</v>
      </c>
      <c r="C79" s="1498">
        <v>54706</v>
      </c>
      <c r="D79" s="1498">
        <v>1688</v>
      </c>
      <c r="E79" s="1499">
        <v>492</v>
      </c>
      <c r="F79" s="1497">
        <v>3022</v>
      </c>
      <c r="G79" s="1498">
        <v>34448</v>
      </c>
      <c r="H79" s="1498">
        <v>1536</v>
      </c>
      <c r="I79" s="1499">
        <v>1717</v>
      </c>
      <c r="J79" s="1498">
        <v>1344</v>
      </c>
      <c r="K79" s="1498">
        <v>15732</v>
      </c>
      <c r="L79" s="1498">
        <v>1068</v>
      </c>
      <c r="M79" s="1498">
        <v>388</v>
      </c>
    </row>
    <row r="80" spans="1:13" ht="17.100000000000001" customHeight="1">
      <c r="A80" s="2037" t="s">
        <v>2161</v>
      </c>
      <c r="B80" s="1497">
        <v>4904</v>
      </c>
      <c r="C80" s="1498">
        <v>54353</v>
      </c>
      <c r="D80" s="1498">
        <v>1097</v>
      </c>
      <c r="E80" s="1499">
        <v>344</v>
      </c>
      <c r="F80" s="1497">
        <v>3060</v>
      </c>
      <c r="G80" s="1498">
        <v>36653</v>
      </c>
      <c r="H80" s="1498">
        <v>2034</v>
      </c>
      <c r="I80" s="1499">
        <v>1597</v>
      </c>
      <c r="J80" s="1498">
        <v>984</v>
      </c>
      <c r="K80" s="1498">
        <v>8950</v>
      </c>
      <c r="L80" s="1498">
        <v>826</v>
      </c>
      <c r="M80" s="1498">
        <v>321</v>
      </c>
    </row>
    <row r="81" spans="1:17" ht="17.100000000000001" customHeight="1">
      <c r="A81" s="2037" t="s">
        <v>2162</v>
      </c>
      <c r="B81" s="1497">
        <v>4903</v>
      </c>
      <c r="C81" s="1498">
        <v>52156</v>
      </c>
      <c r="D81" s="1498">
        <v>1242</v>
      </c>
      <c r="E81" s="1499">
        <v>434</v>
      </c>
      <c r="F81" s="1497">
        <v>3151</v>
      </c>
      <c r="G81" s="1498">
        <v>37682</v>
      </c>
      <c r="H81" s="1498">
        <v>2429</v>
      </c>
      <c r="I81" s="1499">
        <v>1969</v>
      </c>
      <c r="J81" s="1498">
        <v>519</v>
      </c>
      <c r="K81" s="1498">
        <v>4304</v>
      </c>
      <c r="L81" s="1498">
        <v>493</v>
      </c>
      <c r="M81" s="1498">
        <v>177</v>
      </c>
    </row>
    <row r="82" spans="1:17" ht="17.100000000000001" customHeight="1">
      <c r="A82" s="2037" t="s">
        <v>2163</v>
      </c>
      <c r="B82" s="1497">
        <v>4957</v>
      </c>
      <c r="C82" s="1498">
        <v>54960</v>
      </c>
      <c r="D82" s="1498">
        <v>1779</v>
      </c>
      <c r="E82" s="1499">
        <v>604</v>
      </c>
      <c r="F82" s="1497">
        <v>3309</v>
      </c>
      <c r="G82" s="1498">
        <v>37175</v>
      </c>
      <c r="H82" s="1498">
        <v>2243</v>
      </c>
      <c r="I82" s="1499">
        <v>1133</v>
      </c>
      <c r="J82" s="1497">
        <v>1063</v>
      </c>
      <c r="K82" s="1498">
        <v>9388</v>
      </c>
      <c r="L82" s="1498">
        <v>1235</v>
      </c>
      <c r="M82" s="1498">
        <v>407</v>
      </c>
    </row>
    <row r="83" spans="1:17" ht="17.100000000000001" customHeight="1">
      <c r="A83" s="2037" t="s">
        <v>2164</v>
      </c>
      <c r="B83" s="1497">
        <v>4966</v>
      </c>
      <c r="C83" s="1498">
        <v>54193</v>
      </c>
      <c r="D83" s="1498">
        <v>2206</v>
      </c>
      <c r="E83" s="1499">
        <v>767</v>
      </c>
      <c r="F83" s="1497">
        <v>3422</v>
      </c>
      <c r="G83" s="1498">
        <v>36108</v>
      </c>
      <c r="H83" s="1498">
        <v>1744</v>
      </c>
      <c r="I83" s="1499">
        <v>1617</v>
      </c>
      <c r="J83" s="1498">
        <v>1238</v>
      </c>
      <c r="K83" s="1498">
        <v>10835</v>
      </c>
      <c r="L83" s="1498">
        <v>1891</v>
      </c>
      <c r="M83" s="1498">
        <v>645</v>
      </c>
    </row>
    <row r="84" spans="1:17" ht="17.100000000000001" customHeight="1">
      <c r="A84" s="2037" t="s">
        <v>2165</v>
      </c>
      <c r="B84" s="1497">
        <v>4939</v>
      </c>
      <c r="C84" s="1498">
        <v>52551</v>
      </c>
      <c r="D84" s="1498">
        <v>2126</v>
      </c>
      <c r="E84" s="1499">
        <v>682</v>
      </c>
      <c r="F84" s="1497">
        <v>3380</v>
      </c>
      <c r="G84" s="1498">
        <v>33253</v>
      </c>
      <c r="H84" s="1498">
        <v>1917</v>
      </c>
      <c r="I84" s="1499">
        <v>1737</v>
      </c>
      <c r="J84" s="1498">
        <v>1743</v>
      </c>
      <c r="K84" s="1498">
        <v>15293</v>
      </c>
      <c r="L84" s="1498">
        <v>2746</v>
      </c>
      <c r="M84" s="1498">
        <v>986</v>
      </c>
    </row>
    <row r="85" spans="1:17" ht="17.100000000000001" customHeight="1">
      <c r="A85" s="2037" t="s">
        <v>128</v>
      </c>
      <c r="B85" s="1497">
        <v>4460</v>
      </c>
      <c r="C85" s="1498">
        <v>46454</v>
      </c>
      <c r="D85" s="1498">
        <v>1882</v>
      </c>
      <c r="E85" s="1499">
        <v>596</v>
      </c>
      <c r="F85" s="1497">
        <v>3327</v>
      </c>
      <c r="G85" s="1498">
        <v>33908</v>
      </c>
      <c r="H85" s="1498">
        <v>1353</v>
      </c>
      <c r="I85" s="1499">
        <v>1383</v>
      </c>
      <c r="J85" s="1497">
        <v>1567</v>
      </c>
      <c r="K85" s="1498">
        <v>13852</v>
      </c>
      <c r="L85" s="1498">
        <v>2874</v>
      </c>
      <c r="M85" s="1498">
        <v>1024</v>
      </c>
      <c r="Q85" s="2032"/>
    </row>
    <row r="86" spans="1:17" ht="17.100000000000001" customHeight="1">
      <c r="A86" s="2037" t="s">
        <v>1674</v>
      </c>
      <c r="B86" s="1497">
        <v>2290</v>
      </c>
      <c r="C86" s="1498">
        <v>19249</v>
      </c>
      <c r="D86" s="1498">
        <v>1132</v>
      </c>
      <c r="E86" s="1499">
        <v>288</v>
      </c>
      <c r="F86" s="1497">
        <v>2148</v>
      </c>
      <c r="G86" s="1498">
        <v>19111</v>
      </c>
      <c r="H86" s="1498">
        <v>1621</v>
      </c>
      <c r="I86" s="1499">
        <v>1356</v>
      </c>
      <c r="J86" s="1497">
        <v>1051</v>
      </c>
      <c r="K86" s="1498">
        <v>8305</v>
      </c>
      <c r="L86" s="1498">
        <v>1770</v>
      </c>
      <c r="M86" s="1498">
        <v>605</v>
      </c>
      <c r="Q86" s="2032"/>
    </row>
    <row r="87" spans="1:17" ht="17.100000000000001" customHeight="1" thickBot="1">
      <c r="A87" s="2048" t="s">
        <v>2607</v>
      </c>
      <c r="B87" s="1505">
        <v>2901</v>
      </c>
      <c r="C87" s="1506">
        <v>26664</v>
      </c>
      <c r="D87" s="1506">
        <v>1439</v>
      </c>
      <c r="E87" s="1507">
        <v>419</v>
      </c>
      <c r="F87" s="1505">
        <v>2426</v>
      </c>
      <c r="G87" s="1506">
        <v>22031</v>
      </c>
      <c r="H87" s="1506">
        <v>2390</v>
      </c>
      <c r="I87" s="1507">
        <v>1508</v>
      </c>
      <c r="J87" s="1505">
        <v>1201</v>
      </c>
      <c r="K87" s="1506">
        <v>9195</v>
      </c>
      <c r="L87" s="1506">
        <v>1970</v>
      </c>
      <c r="M87" s="1506">
        <v>728</v>
      </c>
      <c r="Q87" s="2032"/>
    </row>
    <row r="88" spans="1:17" ht="18.75">
      <c r="A88" s="2605" t="s">
        <v>2178</v>
      </c>
      <c r="B88" s="2605"/>
      <c r="C88" s="2605"/>
      <c r="D88" s="2605"/>
      <c r="E88" s="2605"/>
      <c r="F88" s="2605"/>
      <c r="G88" s="2605"/>
      <c r="H88" s="2605"/>
      <c r="I88" s="2605"/>
      <c r="J88" s="2605"/>
    </row>
    <row r="89" spans="1:17" ht="12" customHeight="1">
      <c r="A89" s="2037"/>
      <c r="B89" s="2032"/>
      <c r="C89" s="1498"/>
      <c r="D89" s="1498"/>
      <c r="E89" s="1498"/>
      <c r="F89" s="1498"/>
      <c r="G89" s="1498"/>
      <c r="H89" s="1498"/>
      <c r="I89" s="1498"/>
      <c r="J89" s="1498"/>
      <c r="K89" s="1498"/>
      <c r="L89" s="1498"/>
      <c r="M89" s="1498"/>
    </row>
    <row r="90" spans="1:17" ht="12" customHeight="1">
      <c r="A90" s="2036"/>
      <c r="B90" s="1501"/>
      <c r="C90" s="1501"/>
      <c r="D90" s="1501"/>
      <c r="E90" s="1501"/>
      <c r="F90" s="1501"/>
      <c r="G90" s="1501"/>
      <c r="H90" s="1501"/>
      <c r="I90" s="1501"/>
      <c r="J90" s="1501"/>
      <c r="K90" s="1501"/>
      <c r="L90" s="1501"/>
      <c r="M90" s="1501"/>
    </row>
    <row r="91" spans="1:17" ht="17.100000000000001" customHeight="1">
      <c r="A91" s="2036" t="s">
        <v>2141</v>
      </c>
      <c r="B91" s="2607" t="s">
        <v>2179</v>
      </c>
      <c r="C91" s="2606"/>
      <c r="D91" s="2606"/>
      <c r="E91" s="2606"/>
      <c r="F91" s="2613" t="s">
        <v>2180</v>
      </c>
      <c r="G91" s="2606"/>
      <c r="H91" s="2606"/>
      <c r="I91" s="2608"/>
      <c r="J91" s="2613" t="s">
        <v>2181</v>
      </c>
      <c r="K91" s="2606"/>
      <c r="L91" s="2606"/>
      <c r="M91" s="2606"/>
    </row>
    <row r="92" spans="1:17" ht="17.100000000000001" customHeight="1">
      <c r="A92" s="2043" t="s">
        <v>2144</v>
      </c>
      <c r="B92" s="2600" t="s">
        <v>2145</v>
      </c>
      <c r="C92" s="2601"/>
      <c r="D92" s="2600" t="s">
        <v>2146</v>
      </c>
      <c r="E92" s="2601"/>
      <c r="F92" s="2600" t="s">
        <v>2145</v>
      </c>
      <c r="G92" s="2601"/>
      <c r="H92" s="2600" t="s">
        <v>2146</v>
      </c>
      <c r="I92" s="2601"/>
      <c r="J92" s="2600" t="s">
        <v>2145</v>
      </c>
      <c r="K92" s="2601"/>
      <c r="L92" s="2600" t="s">
        <v>2146</v>
      </c>
      <c r="M92" s="2615"/>
    </row>
    <row r="93" spans="1:17" ht="17.100000000000001" customHeight="1">
      <c r="A93" s="2042" t="s">
        <v>3</v>
      </c>
      <c r="B93" s="2039" t="s">
        <v>1793</v>
      </c>
      <c r="C93" s="2039" t="s">
        <v>2111</v>
      </c>
      <c r="D93" s="2039" t="s">
        <v>2148</v>
      </c>
      <c r="E93" s="2039" t="s">
        <v>2111</v>
      </c>
      <c r="F93" s="2040" t="s">
        <v>1793</v>
      </c>
      <c r="G93" s="2039" t="s">
        <v>2111</v>
      </c>
      <c r="H93" s="2039" t="s">
        <v>2148</v>
      </c>
      <c r="I93" s="2039" t="s">
        <v>2111</v>
      </c>
      <c r="J93" s="2040" t="s">
        <v>1793</v>
      </c>
      <c r="K93" s="2039" t="s">
        <v>2111</v>
      </c>
      <c r="L93" s="2039" t="s">
        <v>2148</v>
      </c>
      <c r="M93" s="2038" t="s">
        <v>2111</v>
      </c>
    </row>
    <row r="94" spans="1:17" ht="17.100000000000001" customHeight="1">
      <c r="A94" s="2037" t="s">
        <v>2171</v>
      </c>
      <c r="B94" s="1497">
        <v>1406</v>
      </c>
      <c r="C94" s="1498">
        <v>7664</v>
      </c>
      <c r="D94" s="1498">
        <v>1907</v>
      </c>
      <c r="E94" s="1499">
        <v>602</v>
      </c>
      <c r="F94" s="1497">
        <v>3290</v>
      </c>
      <c r="G94" s="1498">
        <v>56512</v>
      </c>
      <c r="H94" s="1498">
        <v>415</v>
      </c>
      <c r="I94" s="1499">
        <v>191</v>
      </c>
      <c r="J94" s="1498">
        <v>3815</v>
      </c>
      <c r="K94" s="1498">
        <v>65640</v>
      </c>
      <c r="L94" s="1498">
        <v>16297</v>
      </c>
      <c r="M94" s="1498">
        <v>5750</v>
      </c>
    </row>
    <row r="95" spans="1:17" ht="17.100000000000001" customHeight="1">
      <c r="A95" s="2037" t="s">
        <v>2172</v>
      </c>
      <c r="B95" s="1497">
        <v>1407</v>
      </c>
      <c r="C95" s="1498">
        <v>8261</v>
      </c>
      <c r="D95" s="1498">
        <v>1323</v>
      </c>
      <c r="E95" s="1499">
        <v>457</v>
      </c>
      <c r="F95" s="1497">
        <v>3310</v>
      </c>
      <c r="G95" s="1498">
        <v>51964</v>
      </c>
      <c r="H95" s="1498">
        <v>374</v>
      </c>
      <c r="I95" s="1499">
        <v>173</v>
      </c>
      <c r="J95" s="1498">
        <v>3780</v>
      </c>
      <c r="K95" s="1498">
        <v>58742</v>
      </c>
      <c r="L95" s="1498">
        <v>17147</v>
      </c>
      <c r="M95" s="1498">
        <v>5822</v>
      </c>
    </row>
    <row r="96" spans="1:17" ht="17.100000000000001" customHeight="1">
      <c r="A96" s="2037" t="s">
        <v>2173</v>
      </c>
      <c r="B96" s="1497">
        <v>1239</v>
      </c>
      <c r="C96" s="1498">
        <v>8636</v>
      </c>
      <c r="D96" s="1498">
        <v>1117</v>
      </c>
      <c r="E96" s="1499">
        <v>361</v>
      </c>
      <c r="F96" s="1497">
        <v>3351</v>
      </c>
      <c r="G96" s="1498">
        <v>43721</v>
      </c>
      <c r="H96" s="1498">
        <v>962</v>
      </c>
      <c r="I96" s="1499">
        <v>321</v>
      </c>
      <c r="J96" s="1498">
        <v>3947</v>
      </c>
      <c r="K96" s="1498">
        <v>56936</v>
      </c>
      <c r="L96" s="1498">
        <v>16340</v>
      </c>
      <c r="M96" s="1498">
        <v>5681</v>
      </c>
    </row>
    <row r="97" spans="1:13" ht="17.100000000000001" customHeight="1">
      <c r="A97" s="2037" t="s">
        <v>2174</v>
      </c>
      <c r="B97" s="1497">
        <v>961</v>
      </c>
      <c r="C97" s="1498">
        <v>9636</v>
      </c>
      <c r="D97" s="1498">
        <v>1021</v>
      </c>
      <c r="E97" s="1499">
        <v>340</v>
      </c>
      <c r="F97" s="1497">
        <v>3628</v>
      </c>
      <c r="G97" s="1498">
        <v>46800</v>
      </c>
      <c r="H97" s="1498">
        <v>1298</v>
      </c>
      <c r="I97" s="1499">
        <v>448</v>
      </c>
      <c r="J97" s="1498">
        <v>4159</v>
      </c>
      <c r="K97" s="1498">
        <v>60157</v>
      </c>
      <c r="L97" s="1498">
        <v>12492</v>
      </c>
      <c r="M97" s="1498">
        <v>4341</v>
      </c>
    </row>
    <row r="98" spans="1:13" ht="17.100000000000001" customHeight="1">
      <c r="A98" s="2037" t="s">
        <v>2149</v>
      </c>
      <c r="B98" s="1497">
        <v>1063</v>
      </c>
      <c r="C98" s="1498">
        <v>10877</v>
      </c>
      <c r="D98" s="1498">
        <v>958</v>
      </c>
      <c r="E98" s="1499">
        <v>353</v>
      </c>
      <c r="F98" s="1497">
        <v>3792</v>
      </c>
      <c r="G98" s="1498">
        <v>48761</v>
      </c>
      <c r="H98" s="1498">
        <v>992</v>
      </c>
      <c r="I98" s="1499">
        <v>360</v>
      </c>
      <c r="J98" s="1498">
        <v>4208</v>
      </c>
      <c r="K98" s="1498">
        <v>62428</v>
      </c>
      <c r="L98" s="1498">
        <v>11569</v>
      </c>
      <c r="M98" s="1498">
        <v>3841</v>
      </c>
    </row>
    <row r="99" spans="1:13" ht="17.100000000000001" customHeight="1">
      <c r="A99" s="2037" t="s">
        <v>2150</v>
      </c>
      <c r="B99" s="1497">
        <v>1389</v>
      </c>
      <c r="C99" s="1498">
        <v>12599</v>
      </c>
      <c r="D99" s="1498">
        <v>1226</v>
      </c>
      <c r="E99" s="1499">
        <v>438</v>
      </c>
      <c r="F99" s="1497">
        <v>4005</v>
      </c>
      <c r="G99" s="1498">
        <v>52949</v>
      </c>
      <c r="H99" s="1498">
        <v>720</v>
      </c>
      <c r="I99" s="1499">
        <v>299</v>
      </c>
      <c r="J99" s="1498">
        <v>4297</v>
      </c>
      <c r="K99" s="1498">
        <v>62179</v>
      </c>
      <c r="L99" s="1498">
        <v>10600</v>
      </c>
      <c r="M99" s="1498">
        <v>3593</v>
      </c>
    </row>
    <row r="100" spans="1:13" ht="17.100000000000001" customHeight="1">
      <c r="A100" s="2037" t="s">
        <v>2151</v>
      </c>
      <c r="B100" s="1497">
        <v>1514</v>
      </c>
      <c r="C100" s="1498">
        <v>17971</v>
      </c>
      <c r="D100" s="1498">
        <v>1233</v>
      </c>
      <c r="E100" s="1499">
        <v>435</v>
      </c>
      <c r="F100" s="1497">
        <v>4042</v>
      </c>
      <c r="G100" s="1498">
        <v>54816</v>
      </c>
      <c r="H100" s="1498">
        <v>556</v>
      </c>
      <c r="I100" s="1499">
        <v>238</v>
      </c>
      <c r="J100" s="1498">
        <v>4435</v>
      </c>
      <c r="K100" s="1498">
        <v>65560</v>
      </c>
      <c r="L100" s="1498">
        <v>10889</v>
      </c>
      <c r="M100" s="1498">
        <v>3597</v>
      </c>
    </row>
    <row r="101" spans="1:13" ht="17.100000000000001" customHeight="1">
      <c r="A101" s="2037" t="s">
        <v>2152</v>
      </c>
      <c r="B101" s="1497">
        <v>1320</v>
      </c>
      <c r="C101" s="1498">
        <v>15159</v>
      </c>
      <c r="D101" s="1498">
        <v>1817</v>
      </c>
      <c r="E101" s="1499">
        <v>623</v>
      </c>
      <c r="F101" s="1497">
        <v>4209</v>
      </c>
      <c r="G101" s="1498">
        <v>54804</v>
      </c>
      <c r="H101" s="1498">
        <v>735</v>
      </c>
      <c r="I101" s="1499">
        <v>270</v>
      </c>
      <c r="J101" s="1498">
        <v>4696</v>
      </c>
      <c r="K101" s="1498">
        <v>74727</v>
      </c>
      <c r="L101" s="1498">
        <v>9893</v>
      </c>
      <c r="M101" s="1498">
        <v>3651</v>
      </c>
    </row>
    <row r="102" spans="1:13" ht="17.100000000000001" customHeight="1">
      <c r="A102" s="2037" t="s">
        <v>2153</v>
      </c>
      <c r="B102" s="1497">
        <v>1430</v>
      </c>
      <c r="C102" s="1498">
        <v>15227</v>
      </c>
      <c r="D102" s="1498">
        <v>2474</v>
      </c>
      <c r="E102" s="1499">
        <v>810</v>
      </c>
      <c r="F102" s="1497">
        <v>4204</v>
      </c>
      <c r="G102" s="1498">
        <v>52281</v>
      </c>
      <c r="H102" s="1498">
        <v>910</v>
      </c>
      <c r="I102" s="1499">
        <v>320</v>
      </c>
      <c r="J102" s="1498">
        <v>4307</v>
      </c>
      <c r="K102" s="1498">
        <v>66437</v>
      </c>
      <c r="L102" s="1498">
        <v>7790</v>
      </c>
      <c r="M102" s="1498">
        <v>2668</v>
      </c>
    </row>
    <row r="103" spans="1:13" ht="17.100000000000001" customHeight="1">
      <c r="A103" s="2037" t="s">
        <v>2154</v>
      </c>
      <c r="B103" s="1497">
        <v>1526</v>
      </c>
      <c r="C103" s="1498">
        <v>17223</v>
      </c>
      <c r="D103" s="1498">
        <v>2192</v>
      </c>
      <c r="E103" s="1499">
        <v>707</v>
      </c>
      <c r="F103" s="1497">
        <v>4812</v>
      </c>
      <c r="G103" s="1498">
        <v>57336</v>
      </c>
      <c r="H103" s="1498">
        <v>1903</v>
      </c>
      <c r="I103" s="1499">
        <v>667</v>
      </c>
      <c r="J103" s="1498">
        <v>4134</v>
      </c>
      <c r="K103" s="1498">
        <v>60046</v>
      </c>
      <c r="L103" s="1498">
        <v>8382</v>
      </c>
      <c r="M103" s="1498">
        <v>2700</v>
      </c>
    </row>
    <row r="104" spans="1:13" ht="17.100000000000001" customHeight="1">
      <c r="A104" s="2037" t="s">
        <v>2155</v>
      </c>
      <c r="B104" s="1497">
        <v>1529</v>
      </c>
      <c r="C104" s="1498">
        <v>16424</v>
      </c>
      <c r="D104" s="1498">
        <v>1792</v>
      </c>
      <c r="E104" s="1499">
        <v>610</v>
      </c>
      <c r="F104" s="1497">
        <v>4751</v>
      </c>
      <c r="G104" s="1498">
        <v>54720</v>
      </c>
      <c r="H104" s="1498">
        <v>3095</v>
      </c>
      <c r="I104" s="1499">
        <v>1179</v>
      </c>
      <c r="J104" s="1498">
        <v>4310</v>
      </c>
      <c r="K104" s="1498">
        <v>62904</v>
      </c>
      <c r="L104" s="1498">
        <v>8672</v>
      </c>
      <c r="M104" s="1498">
        <v>2714</v>
      </c>
    </row>
    <row r="105" spans="1:13" ht="17.100000000000001" customHeight="1">
      <c r="A105" s="2037" t="s">
        <v>2156</v>
      </c>
      <c r="B105" s="1497">
        <v>1545</v>
      </c>
      <c r="C105" s="1498">
        <v>16085</v>
      </c>
      <c r="D105" s="1498">
        <v>1686</v>
      </c>
      <c r="E105" s="1499">
        <v>615</v>
      </c>
      <c r="F105" s="1497">
        <v>4871</v>
      </c>
      <c r="G105" s="1498">
        <v>60286</v>
      </c>
      <c r="H105" s="1498">
        <v>5443</v>
      </c>
      <c r="I105" s="1498">
        <v>2054</v>
      </c>
      <c r="J105" s="1497">
        <v>4113</v>
      </c>
      <c r="K105" s="1498">
        <v>60653</v>
      </c>
      <c r="L105" s="1498">
        <v>9353</v>
      </c>
      <c r="M105" s="1498">
        <v>3023</v>
      </c>
    </row>
    <row r="106" spans="1:13" ht="17.100000000000001" customHeight="1">
      <c r="A106" s="2037" t="s">
        <v>2157</v>
      </c>
      <c r="B106" s="1497">
        <v>1501</v>
      </c>
      <c r="C106" s="1498">
        <v>16458</v>
      </c>
      <c r="D106" s="1498">
        <v>1874</v>
      </c>
      <c r="E106" s="1499">
        <v>599</v>
      </c>
      <c r="F106" s="1497">
        <v>4667</v>
      </c>
      <c r="G106" s="1498">
        <v>60363</v>
      </c>
      <c r="H106" s="1498">
        <v>5788</v>
      </c>
      <c r="I106" s="1498">
        <v>2305</v>
      </c>
      <c r="J106" s="1497">
        <v>3959</v>
      </c>
      <c r="K106" s="1498">
        <v>58342</v>
      </c>
      <c r="L106" s="1498">
        <v>9278</v>
      </c>
      <c r="M106" s="1498">
        <v>2937</v>
      </c>
    </row>
    <row r="107" spans="1:13" ht="17.100000000000001" customHeight="1">
      <c r="A107" s="2037" t="s">
        <v>2158</v>
      </c>
      <c r="B107" s="1497">
        <v>1124</v>
      </c>
      <c r="C107" s="1498">
        <v>11732</v>
      </c>
      <c r="D107" s="1498">
        <v>1825</v>
      </c>
      <c r="E107" s="1499">
        <v>611</v>
      </c>
      <c r="F107" s="1497">
        <v>4277</v>
      </c>
      <c r="G107" s="1498">
        <v>49960</v>
      </c>
      <c r="H107" s="1498">
        <v>4774</v>
      </c>
      <c r="I107" s="1498">
        <v>1979</v>
      </c>
      <c r="J107" s="1497">
        <v>3756</v>
      </c>
      <c r="K107" s="1498">
        <v>53890</v>
      </c>
      <c r="L107" s="1498">
        <v>10021</v>
      </c>
      <c r="M107" s="1498">
        <v>3741</v>
      </c>
    </row>
    <row r="108" spans="1:13" ht="17.100000000000001" customHeight="1">
      <c r="A108" s="2037" t="s">
        <v>2159</v>
      </c>
      <c r="B108" s="1497">
        <v>1020</v>
      </c>
      <c r="C108" s="1498">
        <v>10772</v>
      </c>
      <c r="D108" s="1498">
        <v>1192</v>
      </c>
      <c r="E108" s="1499">
        <v>411</v>
      </c>
      <c r="F108" s="1497">
        <v>4189</v>
      </c>
      <c r="G108" s="1498">
        <v>49169</v>
      </c>
      <c r="H108" s="1498">
        <v>4679</v>
      </c>
      <c r="I108" s="1499">
        <v>2282</v>
      </c>
      <c r="J108" s="1498">
        <v>4118</v>
      </c>
      <c r="K108" s="1498">
        <v>56933</v>
      </c>
      <c r="L108" s="1498">
        <v>12247</v>
      </c>
      <c r="M108" s="1498">
        <v>4582</v>
      </c>
    </row>
    <row r="109" spans="1:13" ht="17.100000000000001" customHeight="1">
      <c r="A109" s="2037" t="s">
        <v>2160</v>
      </c>
      <c r="B109" s="1497">
        <v>1025</v>
      </c>
      <c r="C109" s="1498">
        <v>11118</v>
      </c>
      <c r="D109" s="1498">
        <v>1260</v>
      </c>
      <c r="E109" s="1499">
        <v>425</v>
      </c>
      <c r="F109" s="1497">
        <v>4087</v>
      </c>
      <c r="G109" s="1498">
        <v>50659</v>
      </c>
      <c r="H109" s="1498">
        <v>5797</v>
      </c>
      <c r="I109" s="1499">
        <v>2099</v>
      </c>
      <c r="J109" s="1498">
        <v>4774</v>
      </c>
      <c r="K109" s="1498">
        <v>58513</v>
      </c>
      <c r="L109" s="1498">
        <v>11084</v>
      </c>
      <c r="M109" s="1498">
        <v>4036</v>
      </c>
    </row>
    <row r="110" spans="1:13" ht="17.100000000000001" customHeight="1">
      <c r="A110" s="2037" t="s">
        <v>2161</v>
      </c>
      <c r="B110" s="1497">
        <v>1154</v>
      </c>
      <c r="C110" s="1498">
        <v>12387</v>
      </c>
      <c r="D110" s="1498">
        <v>1104</v>
      </c>
      <c r="E110" s="1499">
        <v>368</v>
      </c>
      <c r="F110" s="1497">
        <v>4309</v>
      </c>
      <c r="G110" s="1498">
        <v>52767</v>
      </c>
      <c r="H110" s="1498">
        <v>5583</v>
      </c>
      <c r="I110" s="1499">
        <v>2180</v>
      </c>
      <c r="J110" s="1498">
        <v>4118</v>
      </c>
      <c r="K110" s="1498">
        <v>59922</v>
      </c>
      <c r="L110" s="1498">
        <v>10531</v>
      </c>
      <c r="M110" s="1498">
        <v>3669</v>
      </c>
    </row>
    <row r="111" spans="1:13" ht="17.100000000000001" customHeight="1">
      <c r="A111" s="2037" t="s">
        <v>2162</v>
      </c>
      <c r="B111" s="1497">
        <v>1161</v>
      </c>
      <c r="C111" s="1498">
        <v>11207</v>
      </c>
      <c r="D111" s="1498">
        <v>742</v>
      </c>
      <c r="E111" s="1499">
        <v>265</v>
      </c>
      <c r="F111" s="1497">
        <v>4261</v>
      </c>
      <c r="G111" s="1498">
        <v>54116</v>
      </c>
      <c r="H111" s="1498">
        <v>5235</v>
      </c>
      <c r="I111" s="1499">
        <v>2093</v>
      </c>
      <c r="J111" s="1498">
        <v>4243</v>
      </c>
      <c r="K111" s="1498">
        <v>57546</v>
      </c>
      <c r="L111" s="1498">
        <v>10559</v>
      </c>
      <c r="M111" s="1498">
        <v>3656</v>
      </c>
    </row>
    <row r="112" spans="1:13" ht="17.100000000000001" customHeight="1">
      <c r="A112" s="2037" t="s">
        <v>2163</v>
      </c>
      <c r="B112" s="1497">
        <v>1073</v>
      </c>
      <c r="C112" s="1498">
        <v>12986</v>
      </c>
      <c r="D112" s="1498">
        <v>440</v>
      </c>
      <c r="E112" s="1499">
        <v>176</v>
      </c>
      <c r="F112" s="1497">
        <v>5050</v>
      </c>
      <c r="G112" s="1498">
        <v>53005</v>
      </c>
      <c r="H112" s="1498">
        <v>6521</v>
      </c>
      <c r="I112" s="1499">
        <v>2416</v>
      </c>
      <c r="J112" s="1498">
        <v>4416</v>
      </c>
      <c r="K112" s="1498">
        <v>57424</v>
      </c>
      <c r="L112" s="1498">
        <v>10817</v>
      </c>
      <c r="M112" s="1498">
        <v>3626</v>
      </c>
    </row>
    <row r="113" spans="1:17" ht="17.100000000000001" customHeight="1">
      <c r="A113" s="2037" t="s">
        <v>2164</v>
      </c>
      <c r="B113" s="1497">
        <v>965</v>
      </c>
      <c r="C113" s="1498">
        <v>12916</v>
      </c>
      <c r="D113" s="1498">
        <v>741</v>
      </c>
      <c r="E113" s="1499">
        <v>269</v>
      </c>
      <c r="F113" s="1497">
        <v>5217</v>
      </c>
      <c r="G113" s="1498">
        <v>54782</v>
      </c>
      <c r="H113" s="1498">
        <v>7342</v>
      </c>
      <c r="I113" s="1499">
        <v>2665</v>
      </c>
      <c r="J113" s="1498">
        <v>4455</v>
      </c>
      <c r="K113" s="1498">
        <v>66823</v>
      </c>
      <c r="L113" s="1498">
        <v>9918</v>
      </c>
      <c r="M113" s="1498">
        <v>6811</v>
      </c>
    </row>
    <row r="114" spans="1:17" ht="17.100000000000001" customHeight="1">
      <c r="A114" s="2037" t="s">
        <v>2165</v>
      </c>
      <c r="B114" s="1497">
        <v>271</v>
      </c>
      <c r="C114" s="1498">
        <v>3688</v>
      </c>
      <c r="D114" s="1498">
        <v>144</v>
      </c>
      <c r="E114" s="1499">
        <v>58</v>
      </c>
      <c r="F114" s="1497">
        <v>4705</v>
      </c>
      <c r="G114" s="1498">
        <v>54486</v>
      </c>
      <c r="H114" s="1498">
        <v>7522</v>
      </c>
      <c r="I114" s="1499">
        <v>2774</v>
      </c>
      <c r="J114" s="1498">
        <v>4166</v>
      </c>
      <c r="K114" s="1498">
        <v>60061</v>
      </c>
      <c r="L114" s="1498">
        <v>8871</v>
      </c>
      <c r="M114" s="1498">
        <v>6259</v>
      </c>
    </row>
    <row r="115" spans="1:17" ht="17.100000000000001" customHeight="1">
      <c r="A115" s="2037" t="s">
        <v>128</v>
      </c>
      <c r="B115" s="1497">
        <v>844</v>
      </c>
      <c r="C115" s="1498">
        <v>12463</v>
      </c>
      <c r="D115" s="1498">
        <v>1309</v>
      </c>
      <c r="E115" s="1499">
        <v>391</v>
      </c>
      <c r="F115" s="1497">
        <v>4680</v>
      </c>
      <c r="G115" s="1498">
        <v>52526</v>
      </c>
      <c r="H115" s="1498">
        <v>7476</v>
      </c>
      <c r="I115" s="1499">
        <v>2792</v>
      </c>
      <c r="J115" s="1497">
        <v>3861</v>
      </c>
      <c r="K115" s="1498">
        <v>54361</v>
      </c>
      <c r="L115" s="1498">
        <v>8982</v>
      </c>
      <c r="M115" s="1498">
        <v>6484</v>
      </c>
      <c r="Q115" s="2032"/>
    </row>
    <row r="116" spans="1:17" ht="17.100000000000001" customHeight="1">
      <c r="A116" s="2037" t="s">
        <v>1674</v>
      </c>
      <c r="B116" s="1497">
        <v>512</v>
      </c>
      <c r="C116" s="1498">
        <v>7651</v>
      </c>
      <c r="D116" s="1498">
        <v>656</v>
      </c>
      <c r="E116" s="1499">
        <v>192</v>
      </c>
      <c r="F116" s="1497">
        <v>2637</v>
      </c>
      <c r="G116" s="1498">
        <v>27111</v>
      </c>
      <c r="H116" s="1498">
        <v>5189</v>
      </c>
      <c r="I116" s="1499">
        <v>1694</v>
      </c>
      <c r="J116" s="1497">
        <v>2204</v>
      </c>
      <c r="K116" s="1498">
        <v>30772</v>
      </c>
      <c r="L116" s="1498">
        <v>7286</v>
      </c>
      <c r="M116" s="1498">
        <v>4912</v>
      </c>
      <c r="Q116" s="2032"/>
    </row>
    <row r="117" spans="1:17" ht="17.100000000000001" customHeight="1">
      <c r="A117" s="2036" t="s">
        <v>2607</v>
      </c>
      <c r="B117" s="1500">
        <v>687</v>
      </c>
      <c r="C117" s="1501">
        <v>9258</v>
      </c>
      <c r="D117" s="1501">
        <v>560</v>
      </c>
      <c r="E117" s="1502">
        <v>184</v>
      </c>
      <c r="F117" s="1500">
        <v>3240</v>
      </c>
      <c r="G117" s="1501">
        <v>31312</v>
      </c>
      <c r="H117" s="1501">
        <v>6565</v>
      </c>
      <c r="I117" s="1502">
        <v>2283</v>
      </c>
      <c r="J117" s="1500">
        <v>2634</v>
      </c>
      <c r="K117" s="1501">
        <v>27000</v>
      </c>
      <c r="L117" s="1501">
        <v>9240</v>
      </c>
      <c r="M117" s="1501">
        <v>5721</v>
      </c>
      <c r="Q117" s="2032"/>
    </row>
    <row r="118" spans="1:17" ht="13.5">
      <c r="A118" s="2604" t="s">
        <v>2182</v>
      </c>
      <c r="B118" s="2604"/>
      <c r="C118" s="2604"/>
      <c r="D118" s="2604"/>
      <c r="E118" s="2604"/>
      <c r="F118" s="2604"/>
      <c r="G118" s="2604"/>
      <c r="H118" s="2604"/>
      <c r="I118" s="2604"/>
      <c r="J118" s="2604"/>
      <c r="K118" s="2047"/>
      <c r="L118" s="2047"/>
    </row>
    <row r="119" spans="1:17" ht="20.100000000000001" customHeight="1">
      <c r="A119" s="2046"/>
      <c r="B119" s="2046"/>
      <c r="C119" s="2046"/>
      <c r="D119" s="2046"/>
      <c r="E119" s="2046"/>
      <c r="F119" s="2046"/>
      <c r="G119" s="2046"/>
      <c r="H119" s="2046"/>
      <c r="I119" s="2046"/>
      <c r="J119" s="2046"/>
      <c r="K119" s="2046"/>
      <c r="L119" s="2046"/>
      <c r="M119" s="2046"/>
    </row>
    <row r="120" spans="1:17" ht="17.100000000000001" customHeight="1">
      <c r="A120" s="2036" t="s">
        <v>2141</v>
      </c>
      <c r="B120" s="2607" t="s">
        <v>2183</v>
      </c>
      <c r="C120" s="2606"/>
      <c r="D120" s="2606"/>
      <c r="E120" s="2608"/>
      <c r="F120" s="2614" t="s">
        <v>2184</v>
      </c>
      <c r="G120" s="2614"/>
      <c r="H120" s="2614"/>
      <c r="I120" s="2614"/>
      <c r="J120" s="2613" t="s">
        <v>515</v>
      </c>
      <c r="K120" s="2606"/>
      <c r="L120" s="2606"/>
      <c r="M120" s="2606"/>
    </row>
    <row r="121" spans="1:17" ht="17.100000000000001" customHeight="1">
      <c r="A121" s="2043" t="s">
        <v>2144</v>
      </c>
      <c r="B121" s="2600" t="s">
        <v>2145</v>
      </c>
      <c r="C121" s="2601"/>
      <c r="D121" s="2600" t="s">
        <v>2146</v>
      </c>
      <c r="E121" s="2601"/>
      <c r="F121" s="2600" t="s">
        <v>2145</v>
      </c>
      <c r="G121" s="2601"/>
      <c r="H121" s="2600" t="s">
        <v>2146</v>
      </c>
      <c r="I121" s="2601"/>
      <c r="J121" s="2600" t="s">
        <v>2145</v>
      </c>
      <c r="K121" s="2601"/>
      <c r="L121" s="2600" t="s">
        <v>2146</v>
      </c>
      <c r="M121" s="2615"/>
    </row>
    <row r="122" spans="1:17" ht="17.100000000000001" customHeight="1">
      <c r="A122" s="2042" t="s">
        <v>3</v>
      </c>
      <c r="B122" s="2039" t="s">
        <v>1793</v>
      </c>
      <c r="C122" s="2039" t="s">
        <v>2111</v>
      </c>
      <c r="D122" s="2039" t="s">
        <v>2148</v>
      </c>
      <c r="E122" s="2039" t="s">
        <v>2111</v>
      </c>
      <c r="F122" s="2040" t="s">
        <v>1793</v>
      </c>
      <c r="G122" s="2039" t="s">
        <v>2111</v>
      </c>
      <c r="H122" s="2039" t="s">
        <v>2148</v>
      </c>
      <c r="I122" s="2039" t="s">
        <v>2111</v>
      </c>
      <c r="J122" s="2040" t="s">
        <v>1793</v>
      </c>
      <c r="K122" s="2039" t="s">
        <v>2111</v>
      </c>
      <c r="L122" s="2039" t="s">
        <v>2148</v>
      </c>
      <c r="M122" s="2038" t="s">
        <v>2111</v>
      </c>
    </row>
    <row r="123" spans="1:17" ht="17.100000000000001" customHeight="1">
      <c r="A123" s="2037" t="s">
        <v>2171</v>
      </c>
      <c r="B123" s="1497">
        <v>1253</v>
      </c>
      <c r="C123" s="1498">
        <v>15207</v>
      </c>
      <c r="D123" s="1498">
        <v>1668</v>
      </c>
      <c r="E123" s="1499">
        <v>676</v>
      </c>
      <c r="F123" s="1497">
        <v>1718</v>
      </c>
      <c r="G123" s="1498">
        <v>25506</v>
      </c>
      <c r="H123" s="1498">
        <v>578</v>
      </c>
      <c r="I123" s="1499">
        <v>217</v>
      </c>
      <c r="J123" s="1498">
        <v>804</v>
      </c>
      <c r="K123" s="1498">
        <v>11604</v>
      </c>
      <c r="L123" s="1498">
        <v>30200</v>
      </c>
      <c r="M123" s="1498">
        <v>21753</v>
      </c>
    </row>
    <row r="124" spans="1:17" ht="17.100000000000001" customHeight="1">
      <c r="A124" s="2037" t="s">
        <v>2172</v>
      </c>
      <c r="B124" s="1497">
        <v>1372</v>
      </c>
      <c r="C124" s="1498">
        <v>16456</v>
      </c>
      <c r="D124" s="1498">
        <v>1945</v>
      </c>
      <c r="E124" s="1499">
        <v>776</v>
      </c>
      <c r="F124" s="1497">
        <v>1727</v>
      </c>
      <c r="G124" s="1498">
        <v>23599</v>
      </c>
      <c r="H124" s="1498">
        <v>627</v>
      </c>
      <c r="I124" s="1499">
        <v>234</v>
      </c>
      <c r="J124" s="1498">
        <v>986</v>
      </c>
      <c r="K124" s="1498">
        <v>12732</v>
      </c>
      <c r="L124" s="1498">
        <v>30768</v>
      </c>
      <c r="M124" s="1498">
        <v>22269</v>
      </c>
    </row>
    <row r="125" spans="1:17" ht="17.100000000000001" customHeight="1">
      <c r="A125" s="2037" t="s">
        <v>2173</v>
      </c>
      <c r="B125" s="1497">
        <v>1483</v>
      </c>
      <c r="C125" s="1498">
        <v>17502</v>
      </c>
      <c r="D125" s="1498">
        <v>1907</v>
      </c>
      <c r="E125" s="1499">
        <v>851</v>
      </c>
      <c r="F125" s="1497">
        <v>1811</v>
      </c>
      <c r="G125" s="1498">
        <v>25404</v>
      </c>
      <c r="H125" s="1498">
        <v>799</v>
      </c>
      <c r="I125" s="1499">
        <v>289</v>
      </c>
      <c r="J125" s="1498">
        <v>1004</v>
      </c>
      <c r="K125" s="1498">
        <v>17873</v>
      </c>
      <c r="L125" s="1498">
        <v>24197</v>
      </c>
      <c r="M125" s="1498">
        <v>7428</v>
      </c>
    </row>
    <row r="126" spans="1:17" ht="17.100000000000001" customHeight="1">
      <c r="A126" s="2037" t="s">
        <v>2174</v>
      </c>
      <c r="B126" s="1497">
        <v>1491</v>
      </c>
      <c r="C126" s="1498">
        <v>16686</v>
      </c>
      <c r="D126" s="1498">
        <v>1686</v>
      </c>
      <c r="E126" s="1499">
        <v>734</v>
      </c>
      <c r="F126" s="1497">
        <v>1948</v>
      </c>
      <c r="G126" s="1498">
        <v>26436</v>
      </c>
      <c r="H126" s="1498">
        <v>785</v>
      </c>
      <c r="I126" s="1499">
        <v>297</v>
      </c>
      <c r="J126" s="1498">
        <v>1087</v>
      </c>
      <c r="K126" s="1498">
        <v>17862</v>
      </c>
      <c r="L126" s="1498">
        <v>24702</v>
      </c>
      <c r="M126" s="1498">
        <v>18699</v>
      </c>
    </row>
    <row r="127" spans="1:17" ht="17.100000000000001" customHeight="1">
      <c r="A127" s="2037" t="s">
        <v>2149</v>
      </c>
      <c r="B127" s="1497">
        <v>1591</v>
      </c>
      <c r="C127" s="1498">
        <v>16619</v>
      </c>
      <c r="D127" s="1498">
        <v>1123</v>
      </c>
      <c r="E127" s="1499">
        <v>513</v>
      </c>
      <c r="F127" s="1497">
        <v>1928</v>
      </c>
      <c r="G127" s="1498">
        <v>23695</v>
      </c>
      <c r="H127" s="1498">
        <v>1043</v>
      </c>
      <c r="I127" s="1499">
        <v>382</v>
      </c>
      <c r="J127" s="1498">
        <v>1148</v>
      </c>
      <c r="K127" s="1498">
        <v>19545</v>
      </c>
      <c r="L127" s="1498">
        <v>28717</v>
      </c>
      <c r="M127" s="1498">
        <v>21033</v>
      </c>
    </row>
    <row r="128" spans="1:17" ht="17.100000000000001" customHeight="1">
      <c r="A128" s="2037" t="s">
        <v>2150</v>
      </c>
      <c r="B128" s="1497">
        <v>1320</v>
      </c>
      <c r="C128" s="1498">
        <v>14400</v>
      </c>
      <c r="D128" s="1498">
        <v>1800</v>
      </c>
      <c r="E128" s="1499">
        <v>740</v>
      </c>
      <c r="F128" s="1497">
        <v>2241</v>
      </c>
      <c r="G128" s="1498">
        <v>27081</v>
      </c>
      <c r="H128" s="1498">
        <v>846</v>
      </c>
      <c r="I128" s="1499">
        <v>309</v>
      </c>
      <c r="J128" s="1498">
        <v>1183</v>
      </c>
      <c r="K128" s="1498">
        <v>20272</v>
      </c>
      <c r="L128" s="1498">
        <v>45093</v>
      </c>
      <c r="M128" s="1498">
        <v>24953</v>
      </c>
    </row>
    <row r="129" spans="1:17" ht="17.100000000000001" customHeight="1">
      <c r="A129" s="2037" t="s">
        <v>2151</v>
      </c>
      <c r="B129" s="1497">
        <v>1371</v>
      </c>
      <c r="C129" s="1498">
        <v>14591</v>
      </c>
      <c r="D129" s="1498">
        <v>1504</v>
      </c>
      <c r="E129" s="1499">
        <v>931</v>
      </c>
      <c r="F129" s="1497">
        <v>1800</v>
      </c>
      <c r="G129" s="1498">
        <v>26413</v>
      </c>
      <c r="H129" s="1498">
        <v>871</v>
      </c>
      <c r="I129" s="1499">
        <v>293</v>
      </c>
      <c r="J129" s="1498">
        <v>1436</v>
      </c>
      <c r="K129" s="1498">
        <v>22940</v>
      </c>
      <c r="L129" s="1498">
        <v>55011</v>
      </c>
      <c r="M129" s="1498">
        <v>30443</v>
      </c>
    </row>
    <row r="130" spans="1:17" ht="17.100000000000001" customHeight="1">
      <c r="A130" s="2037" t="s">
        <v>2152</v>
      </c>
      <c r="B130" s="1497">
        <v>1541</v>
      </c>
      <c r="C130" s="1498">
        <v>15436</v>
      </c>
      <c r="D130" s="1498">
        <v>1389</v>
      </c>
      <c r="E130" s="1499">
        <v>703</v>
      </c>
      <c r="F130" s="1497">
        <v>2400</v>
      </c>
      <c r="G130" s="1498">
        <v>33487</v>
      </c>
      <c r="H130" s="1498">
        <v>1284</v>
      </c>
      <c r="I130" s="1499">
        <v>3155</v>
      </c>
      <c r="J130" s="1498">
        <v>1456</v>
      </c>
      <c r="K130" s="1498">
        <v>22947</v>
      </c>
      <c r="L130" s="1498">
        <v>66098</v>
      </c>
      <c r="M130" s="1498">
        <v>18916</v>
      </c>
    </row>
    <row r="131" spans="1:17" ht="17.100000000000001" customHeight="1">
      <c r="A131" s="2037" t="s">
        <v>2153</v>
      </c>
      <c r="B131" s="1497">
        <v>1769</v>
      </c>
      <c r="C131" s="1498">
        <v>17301</v>
      </c>
      <c r="D131" s="1498">
        <v>1421</v>
      </c>
      <c r="E131" s="1499">
        <v>654</v>
      </c>
      <c r="F131" s="1497">
        <v>2570</v>
      </c>
      <c r="G131" s="1498">
        <v>29905</v>
      </c>
      <c r="H131" s="1498">
        <v>1245</v>
      </c>
      <c r="I131" s="1499">
        <v>749</v>
      </c>
      <c r="J131" s="1498">
        <v>1440</v>
      </c>
      <c r="K131" s="1498">
        <v>20368</v>
      </c>
      <c r="L131" s="1498">
        <v>76453</v>
      </c>
      <c r="M131" s="1498">
        <v>19852</v>
      </c>
    </row>
    <row r="132" spans="1:17" ht="17.100000000000001" customHeight="1">
      <c r="A132" s="2037" t="s">
        <v>2154</v>
      </c>
      <c r="B132" s="1497">
        <v>1696</v>
      </c>
      <c r="C132" s="1498">
        <v>16176</v>
      </c>
      <c r="D132" s="1498">
        <v>1000</v>
      </c>
      <c r="E132" s="1499">
        <v>455</v>
      </c>
      <c r="F132" s="1497">
        <v>2592</v>
      </c>
      <c r="G132" s="1498">
        <v>30515</v>
      </c>
      <c r="H132" s="1498">
        <v>1365</v>
      </c>
      <c r="I132" s="1499">
        <v>568</v>
      </c>
      <c r="J132" s="1498">
        <v>1455</v>
      </c>
      <c r="K132" s="1498">
        <v>20871</v>
      </c>
      <c r="L132" s="1498">
        <v>80881</v>
      </c>
      <c r="M132" s="1498">
        <v>22273</v>
      </c>
    </row>
    <row r="133" spans="1:17" ht="17.100000000000001" customHeight="1">
      <c r="A133" s="2037" t="s">
        <v>2155</v>
      </c>
      <c r="B133" s="1497">
        <v>1823</v>
      </c>
      <c r="C133" s="1498">
        <v>17575</v>
      </c>
      <c r="D133" s="1498">
        <v>1090</v>
      </c>
      <c r="E133" s="1499">
        <v>490</v>
      </c>
      <c r="F133" s="1497">
        <v>2681</v>
      </c>
      <c r="G133" s="1498">
        <v>28773</v>
      </c>
      <c r="H133" s="1498">
        <v>933</v>
      </c>
      <c r="I133" s="1499">
        <v>445</v>
      </c>
      <c r="J133" s="1498">
        <v>1462</v>
      </c>
      <c r="K133" s="1498">
        <v>21281</v>
      </c>
      <c r="L133" s="1498">
        <v>68240</v>
      </c>
      <c r="M133" s="1498">
        <v>16478</v>
      </c>
    </row>
    <row r="134" spans="1:17" ht="17.100000000000001" customHeight="1">
      <c r="A134" s="2037" t="s">
        <v>2156</v>
      </c>
      <c r="B134" s="1497">
        <v>1781</v>
      </c>
      <c r="C134" s="1498">
        <v>16283</v>
      </c>
      <c r="D134" s="1498">
        <v>1457</v>
      </c>
      <c r="E134" s="1499">
        <v>622</v>
      </c>
      <c r="F134" s="1497">
        <v>2452</v>
      </c>
      <c r="G134" s="1498">
        <v>30007</v>
      </c>
      <c r="H134" s="1498">
        <v>980</v>
      </c>
      <c r="I134" s="1498">
        <v>474</v>
      </c>
      <c r="J134" s="1497">
        <v>1492</v>
      </c>
      <c r="K134" s="1498">
        <v>25036</v>
      </c>
      <c r="L134" s="1498">
        <v>79364</v>
      </c>
      <c r="M134" s="1498">
        <v>17587</v>
      </c>
    </row>
    <row r="135" spans="1:17" ht="17.100000000000001" customHeight="1">
      <c r="A135" s="2037" t="s">
        <v>2157</v>
      </c>
      <c r="B135" s="1497">
        <v>1852</v>
      </c>
      <c r="C135" s="1498">
        <v>17344</v>
      </c>
      <c r="D135" s="1498">
        <v>1112</v>
      </c>
      <c r="E135" s="1499">
        <v>514</v>
      </c>
      <c r="F135" s="1497">
        <v>2210</v>
      </c>
      <c r="G135" s="1498">
        <v>27440</v>
      </c>
      <c r="H135" s="1498">
        <v>1073</v>
      </c>
      <c r="I135" s="1498">
        <v>509</v>
      </c>
      <c r="J135" s="1497">
        <v>1510</v>
      </c>
      <c r="K135" s="1498">
        <v>20491</v>
      </c>
      <c r="L135" s="1498">
        <v>75554</v>
      </c>
      <c r="M135" s="1498">
        <v>17369</v>
      </c>
    </row>
    <row r="136" spans="1:17" ht="17.100000000000001" customHeight="1">
      <c r="A136" s="2037" t="s">
        <v>2158</v>
      </c>
      <c r="B136" s="1497">
        <v>1917</v>
      </c>
      <c r="C136" s="1498">
        <v>16799</v>
      </c>
      <c r="D136" s="1498">
        <v>1281</v>
      </c>
      <c r="E136" s="1499">
        <v>592</v>
      </c>
      <c r="F136" s="1497">
        <v>1859</v>
      </c>
      <c r="G136" s="1498">
        <v>23716</v>
      </c>
      <c r="H136" s="1498">
        <v>984</v>
      </c>
      <c r="I136" s="1498">
        <v>469</v>
      </c>
      <c r="J136" s="1497">
        <v>1351</v>
      </c>
      <c r="K136" s="1498">
        <v>19282</v>
      </c>
      <c r="L136" s="1498">
        <v>71154</v>
      </c>
      <c r="M136" s="1498">
        <v>14752</v>
      </c>
    </row>
    <row r="137" spans="1:17" ht="17.100000000000001" customHeight="1">
      <c r="A137" s="2037" t="s">
        <v>2159</v>
      </c>
      <c r="B137" s="1497">
        <v>1850</v>
      </c>
      <c r="C137" s="1498">
        <v>17713</v>
      </c>
      <c r="D137" s="1498">
        <v>1088</v>
      </c>
      <c r="E137" s="1499">
        <v>508</v>
      </c>
      <c r="F137" s="1497">
        <v>1914</v>
      </c>
      <c r="G137" s="1498">
        <v>23123</v>
      </c>
      <c r="H137" s="1498">
        <v>1163</v>
      </c>
      <c r="I137" s="1499">
        <v>561</v>
      </c>
      <c r="J137" s="1498">
        <v>1137</v>
      </c>
      <c r="K137" s="1498">
        <v>15262</v>
      </c>
      <c r="L137" s="1498">
        <v>64768</v>
      </c>
      <c r="M137" s="1498">
        <v>13581</v>
      </c>
    </row>
    <row r="138" spans="1:17" ht="17.100000000000001" customHeight="1">
      <c r="A138" s="2037" t="s">
        <v>2160</v>
      </c>
      <c r="B138" s="1497">
        <v>1711</v>
      </c>
      <c r="C138" s="1498">
        <v>16030</v>
      </c>
      <c r="D138" s="1498">
        <v>1271</v>
      </c>
      <c r="E138" s="1499">
        <v>615</v>
      </c>
      <c r="F138" s="1497">
        <v>1929</v>
      </c>
      <c r="G138" s="1498">
        <v>23324</v>
      </c>
      <c r="H138" s="1498">
        <v>1479</v>
      </c>
      <c r="I138" s="1499">
        <v>743</v>
      </c>
      <c r="J138" s="1498">
        <v>1165</v>
      </c>
      <c r="K138" s="1498">
        <v>17244</v>
      </c>
      <c r="L138" s="1498">
        <v>66724</v>
      </c>
      <c r="M138" s="1498">
        <v>14696</v>
      </c>
    </row>
    <row r="139" spans="1:17" ht="17.100000000000001" customHeight="1">
      <c r="A139" s="2037" t="s">
        <v>2161</v>
      </c>
      <c r="B139" s="1497">
        <v>1688</v>
      </c>
      <c r="C139" s="1498">
        <v>15760</v>
      </c>
      <c r="D139" s="1498">
        <v>862</v>
      </c>
      <c r="E139" s="1499">
        <v>476</v>
      </c>
      <c r="F139" s="1497">
        <v>1946</v>
      </c>
      <c r="G139" s="1498">
        <v>23831</v>
      </c>
      <c r="H139" s="1498">
        <v>1831</v>
      </c>
      <c r="I139" s="1499">
        <v>862</v>
      </c>
      <c r="J139" s="1498">
        <v>1065</v>
      </c>
      <c r="K139" s="1498">
        <v>18812</v>
      </c>
      <c r="L139" s="1498">
        <v>61528</v>
      </c>
      <c r="M139" s="1498">
        <v>14162</v>
      </c>
    </row>
    <row r="140" spans="1:17" ht="17.100000000000001" customHeight="1">
      <c r="A140" s="2037" t="s">
        <v>2162</v>
      </c>
      <c r="B140" s="1497">
        <v>1730</v>
      </c>
      <c r="C140" s="1498">
        <v>16024</v>
      </c>
      <c r="D140" s="1498">
        <v>1431</v>
      </c>
      <c r="E140" s="1499">
        <v>816</v>
      </c>
      <c r="F140" s="1497">
        <v>2055</v>
      </c>
      <c r="G140" s="1498">
        <v>25189</v>
      </c>
      <c r="H140" s="1498">
        <v>1545</v>
      </c>
      <c r="I140" s="1499">
        <v>796</v>
      </c>
      <c r="J140" s="1498">
        <v>1190</v>
      </c>
      <c r="K140" s="1498">
        <v>16576</v>
      </c>
      <c r="L140" s="1498">
        <v>61793</v>
      </c>
      <c r="M140" s="1498">
        <v>14070</v>
      </c>
    </row>
    <row r="141" spans="1:17" ht="17.100000000000001" customHeight="1">
      <c r="A141" s="2037" t="s">
        <v>2163</v>
      </c>
      <c r="B141" s="1497">
        <v>1713</v>
      </c>
      <c r="C141" s="1498">
        <v>16895</v>
      </c>
      <c r="D141" s="1498">
        <v>1706</v>
      </c>
      <c r="E141" s="1499">
        <v>1089</v>
      </c>
      <c r="F141" s="1497">
        <v>1921</v>
      </c>
      <c r="G141" s="1498">
        <v>23166</v>
      </c>
      <c r="H141" s="1498">
        <v>1005</v>
      </c>
      <c r="I141" s="1499">
        <v>451</v>
      </c>
      <c r="J141" s="1498">
        <v>1064</v>
      </c>
      <c r="K141" s="1498">
        <v>13043</v>
      </c>
      <c r="L141" s="1498">
        <v>59238</v>
      </c>
      <c r="M141" s="1498">
        <v>13778</v>
      </c>
    </row>
    <row r="142" spans="1:17" ht="17.100000000000001" customHeight="1">
      <c r="A142" s="2037" t="s">
        <v>2164</v>
      </c>
      <c r="B142" s="1497">
        <v>1704</v>
      </c>
      <c r="C142" s="1498">
        <v>16746</v>
      </c>
      <c r="D142" s="1498">
        <v>1907</v>
      </c>
      <c r="E142" s="1499">
        <v>1089</v>
      </c>
      <c r="F142" s="1497">
        <v>2047</v>
      </c>
      <c r="G142" s="1498">
        <v>24748</v>
      </c>
      <c r="H142" s="1498">
        <v>1488</v>
      </c>
      <c r="I142" s="1499">
        <v>649</v>
      </c>
      <c r="J142" s="1498">
        <v>951</v>
      </c>
      <c r="K142" s="1498">
        <v>11236</v>
      </c>
      <c r="L142" s="1498">
        <v>57422</v>
      </c>
      <c r="M142" s="1498">
        <v>13277</v>
      </c>
    </row>
    <row r="143" spans="1:17" ht="17.100000000000001" customHeight="1">
      <c r="A143" s="2037" t="s">
        <v>2165</v>
      </c>
      <c r="B143" s="1497">
        <v>1717</v>
      </c>
      <c r="C143" s="1498">
        <v>22777</v>
      </c>
      <c r="D143" s="1498">
        <v>1497</v>
      </c>
      <c r="E143" s="1499">
        <v>1000</v>
      </c>
      <c r="F143" s="1497">
        <v>2066</v>
      </c>
      <c r="G143" s="1498">
        <v>23855</v>
      </c>
      <c r="H143" s="1498">
        <v>1969</v>
      </c>
      <c r="I143" s="1499">
        <v>835</v>
      </c>
      <c r="J143" s="1498">
        <v>1054</v>
      </c>
      <c r="K143" s="1498">
        <v>12511</v>
      </c>
      <c r="L143" s="1498">
        <v>59699</v>
      </c>
      <c r="M143" s="1498">
        <v>14229</v>
      </c>
      <c r="P143" s="2032"/>
    </row>
    <row r="144" spans="1:17" ht="17.100000000000001" customHeight="1">
      <c r="A144" s="2037" t="s">
        <v>128</v>
      </c>
      <c r="B144" s="1497">
        <v>1638</v>
      </c>
      <c r="C144" s="1498">
        <v>40511</v>
      </c>
      <c r="D144" s="1498">
        <v>1695</v>
      </c>
      <c r="E144" s="1499">
        <v>997</v>
      </c>
      <c r="F144" s="1497">
        <v>2129</v>
      </c>
      <c r="G144" s="1498">
        <v>24595</v>
      </c>
      <c r="H144" s="1498">
        <v>2127</v>
      </c>
      <c r="I144" s="1499">
        <v>774</v>
      </c>
      <c r="J144" s="1497">
        <v>1081</v>
      </c>
      <c r="K144" s="1498">
        <v>13445</v>
      </c>
      <c r="L144" s="1498">
        <v>59374</v>
      </c>
      <c r="M144" s="1498">
        <v>13800</v>
      </c>
      <c r="Q144" s="2032"/>
    </row>
    <row r="145" spans="1:17" ht="17.100000000000001" customHeight="1">
      <c r="A145" s="2045" t="s">
        <v>1674</v>
      </c>
      <c r="B145" s="1497">
        <v>973</v>
      </c>
      <c r="C145" s="1498">
        <v>18181</v>
      </c>
      <c r="D145" s="1498">
        <v>1268</v>
      </c>
      <c r="E145" s="1499">
        <v>740</v>
      </c>
      <c r="F145" s="1497">
        <v>1023</v>
      </c>
      <c r="G145" s="1498">
        <v>10156</v>
      </c>
      <c r="H145" s="1498">
        <v>955</v>
      </c>
      <c r="I145" s="1499">
        <v>405</v>
      </c>
      <c r="J145" s="1497">
        <v>589</v>
      </c>
      <c r="K145" s="1498">
        <v>6139</v>
      </c>
      <c r="L145" s="1498">
        <v>50075</v>
      </c>
      <c r="M145" s="1498">
        <v>11088</v>
      </c>
      <c r="Q145" s="2032"/>
    </row>
    <row r="146" spans="1:17" ht="17.100000000000001" customHeight="1">
      <c r="A146" s="2036" t="s">
        <v>2607</v>
      </c>
      <c r="B146" s="1500">
        <v>1176</v>
      </c>
      <c r="C146" s="1501">
        <v>8435</v>
      </c>
      <c r="D146" s="1501">
        <v>1193</v>
      </c>
      <c r="E146" s="1502">
        <v>694</v>
      </c>
      <c r="F146" s="1500">
        <v>1386</v>
      </c>
      <c r="G146" s="1501">
        <v>14901</v>
      </c>
      <c r="H146" s="1501">
        <v>1284</v>
      </c>
      <c r="I146" s="1502">
        <v>572</v>
      </c>
      <c r="J146" s="1500">
        <v>762</v>
      </c>
      <c r="K146" s="1501">
        <v>7947</v>
      </c>
      <c r="L146" s="1501">
        <v>57796</v>
      </c>
      <c r="M146" s="1501">
        <v>13152</v>
      </c>
      <c r="Q146" s="2032"/>
    </row>
    <row r="147" spans="1:17" ht="20.100000000000001" customHeight="1">
      <c r="A147" s="2044"/>
      <c r="B147" s="2044"/>
      <c r="C147" s="2044"/>
      <c r="D147" s="2044"/>
      <c r="E147" s="2044"/>
      <c r="F147" s="2044"/>
      <c r="G147" s="2044"/>
      <c r="H147" s="2044"/>
      <c r="I147" s="2044"/>
      <c r="J147" s="2044"/>
      <c r="K147" s="2044"/>
      <c r="L147" s="2044"/>
      <c r="M147" s="2044"/>
    </row>
    <row r="148" spans="1:17" ht="17.100000000000001" customHeight="1">
      <c r="A148" s="2036" t="s">
        <v>2141</v>
      </c>
      <c r="B148" s="2607" t="s">
        <v>2185</v>
      </c>
      <c r="C148" s="2606"/>
      <c r="D148" s="2606"/>
      <c r="E148" s="2608"/>
      <c r="F148" s="2606" t="s">
        <v>2186</v>
      </c>
      <c r="G148" s="2606"/>
      <c r="H148" s="2606"/>
      <c r="I148" s="2606"/>
      <c r="J148" s="2609" t="s">
        <v>1572</v>
      </c>
      <c r="K148" s="2610"/>
      <c r="L148" s="2610"/>
      <c r="M148" s="2607"/>
    </row>
    <row r="149" spans="1:17" ht="17.100000000000001" customHeight="1">
      <c r="A149" s="2043" t="s">
        <v>2144</v>
      </c>
      <c r="B149" s="2600" t="s">
        <v>2145</v>
      </c>
      <c r="C149" s="2601"/>
      <c r="D149" s="2600" t="s">
        <v>2146</v>
      </c>
      <c r="E149" s="2601"/>
      <c r="F149" s="2600" t="s">
        <v>2145</v>
      </c>
      <c r="G149" s="2601"/>
      <c r="H149" s="2600" t="s">
        <v>2146</v>
      </c>
      <c r="I149" s="2612"/>
      <c r="J149" s="2601" t="s">
        <v>2145</v>
      </c>
      <c r="K149" s="2611"/>
      <c r="L149" s="2611" t="s">
        <v>2146</v>
      </c>
      <c r="M149" s="2600"/>
    </row>
    <row r="150" spans="1:17" ht="17.100000000000001" customHeight="1">
      <c r="A150" s="2042" t="s">
        <v>3</v>
      </c>
      <c r="B150" s="2039" t="s">
        <v>1793</v>
      </c>
      <c r="C150" s="2039" t="s">
        <v>2111</v>
      </c>
      <c r="D150" s="2039" t="s">
        <v>2148</v>
      </c>
      <c r="E150" s="2039" t="s">
        <v>2111</v>
      </c>
      <c r="F150" s="2040" t="s">
        <v>1793</v>
      </c>
      <c r="G150" s="2039" t="s">
        <v>2111</v>
      </c>
      <c r="H150" s="2039" t="s">
        <v>2148</v>
      </c>
      <c r="I150" s="2041" t="s">
        <v>2111</v>
      </c>
      <c r="J150" s="2040" t="s">
        <v>1793</v>
      </c>
      <c r="K150" s="2039" t="s">
        <v>2111</v>
      </c>
      <c r="L150" s="2039" t="s">
        <v>2148</v>
      </c>
      <c r="M150" s="2038" t="s">
        <v>2111</v>
      </c>
    </row>
    <row r="151" spans="1:17" ht="17.100000000000001" customHeight="1">
      <c r="A151" s="2037" t="s">
        <v>2171</v>
      </c>
      <c r="B151" s="1497">
        <v>1292</v>
      </c>
      <c r="C151" s="1498">
        <v>19842</v>
      </c>
      <c r="D151" s="1498">
        <v>23467</v>
      </c>
      <c r="E151" s="1499">
        <v>10623</v>
      </c>
      <c r="F151" s="1508" t="s">
        <v>946</v>
      </c>
      <c r="G151" s="1503" t="s">
        <v>946</v>
      </c>
      <c r="H151" s="1503" t="s">
        <v>946</v>
      </c>
      <c r="I151" s="1509" t="s">
        <v>946</v>
      </c>
      <c r="J151" s="1498">
        <v>28825</v>
      </c>
      <c r="K151" s="1498">
        <v>439522</v>
      </c>
      <c r="L151" s="1498">
        <v>118241</v>
      </c>
      <c r="M151" s="1498">
        <v>54862</v>
      </c>
    </row>
    <row r="152" spans="1:17" ht="17.100000000000001" customHeight="1">
      <c r="A152" s="2037" t="s">
        <v>2172</v>
      </c>
      <c r="B152" s="1497">
        <v>2099</v>
      </c>
      <c r="C152" s="1498">
        <v>28018</v>
      </c>
      <c r="D152" s="1498">
        <v>45410</v>
      </c>
      <c r="E152" s="1499">
        <v>18382</v>
      </c>
      <c r="F152" s="1508" t="s">
        <v>946</v>
      </c>
      <c r="G152" s="1503" t="s">
        <v>946</v>
      </c>
      <c r="H152" s="1503" t="s">
        <v>946</v>
      </c>
      <c r="I152" s="1509" t="s">
        <v>946</v>
      </c>
      <c r="J152" s="1498">
        <v>30741</v>
      </c>
      <c r="K152" s="1498">
        <v>421532</v>
      </c>
      <c r="L152" s="1498">
        <v>140171</v>
      </c>
      <c r="M152" s="1498">
        <v>62573</v>
      </c>
    </row>
    <row r="153" spans="1:17" ht="17.100000000000001" customHeight="1">
      <c r="A153" s="2037" t="s">
        <v>2173</v>
      </c>
      <c r="B153" s="1497">
        <v>2579</v>
      </c>
      <c r="C153" s="1498">
        <v>33148</v>
      </c>
      <c r="D153" s="1498">
        <v>37407</v>
      </c>
      <c r="E153" s="1499">
        <v>10731</v>
      </c>
      <c r="F153" s="1508" t="s">
        <v>946</v>
      </c>
      <c r="G153" s="1503" t="s">
        <v>946</v>
      </c>
      <c r="H153" s="1503" t="s">
        <v>946</v>
      </c>
      <c r="I153" s="1509" t="s">
        <v>946</v>
      </c>
      <c r="J153" s="1498">
        <v>32480</v>
      </c>
      <c r="K153" s="1498">
        <v>436824</v>
      </c>
      <c r="L153" s="1498">
        <v>132149</v>
      </c>
      <c r="M153" s="1498">
        <v>41100</v>
      </c>
    </row>
    <row r="154" spans="1:17" ht="17.100000000000001" customHeight="1">
      <c r="A154" s="2037" t="s">
        <v>2174</v>
      </c>
      <c r="B154" s="1497">
        <v>2842</v>
      </c>
      <c r="C154" s="1498">
        <v>35877</v>
      </c>
      <c r="D154" s="1498">
        <v>38463</v>
      </c>
      <c r="E154" s="1499">
        <v>11096</v>
      </c>
      <c r="F154" s="1508" t="s">
        <v>946</v>
      </c>
      <c r="G154" s="1503" t="s">
        <v>946</v>
      </c>
      <c r="H154" s="1503" t="s">
        <v>946</v>
      </c>
      <c r="I154" s="1509" t="s">
        <v>946</v>
      </c>
      <c r="J154" s="1498">
        <v>33421</v>
      </c>
      <c r="K154" s="1498">
        <v>448611</v>
      </c>
      <c r="L154" s="1498">
        <v>138266</v>
      </c>
      <c r="M154" s="1498">
        <v>54218</v>
      </c>
    </row>
    <row r="155" spans="1:17" ht="17.100000000000001" customHeight="1">
      <c r="A155" s="2037" t="s">
        <v>2149</v>
      </c>
      <c r="B155" s="1497">
        <v>2932</v>
      </c>
      <c r="C155" s="1498">
        <v>37451</v>
      </c>
      <c r="D155" s="1498">
        <v>43935</v>
      </c>
      <c r="E155" s="1499">
        <v>12142</v>
      </c>
      <c r="F155" s="1497">
        <v>2246</v>
      </c>
      <c r="G155" s="1498">
        <v>27746</v>
      </c>
      <c r="H155" s="1498">
        <v>46389</v>
      </c>
      <c r="I155" s="1510">
        <v>12091</v>
      </c>
      <c r="J155" s="1498">
        <v>34897</v>
      </c>
      <c r="K155" s="1498">
        <v>453459</v>
      </c>
      <c r="L155" s="1498">
        <v>156302</v>
      </c>
      <c r="M155" s="1498">
        <v>60115</v>
      </c>
    </row>
    <row r="156" spans="1:17" ht="17.100000000000001" customHeight="1">
      <c r="A156" s="2037" t="s">
        <v>2150</v>
      </c>
      <c r="B156" s="1497">
        <v>3075</v>
      </c>
      <c r="C156" s="1498">
        <v>40485</v>
      </c>
      <c r="D156" s="1498">
        <v>55854</v>
      </c>
      <c r="E156" s="1499">
        <v>15827</v>
      </c>
      <c r="F156" s="1497">
        <v>2029</v>
      </c>
      <c r="G156" s="1498">
        <v>23506</v>
      </c>
      <c r="H156" s="1498">
        <v>34531</v>
      </c>
      <c r="I156" s="1510">
        <v>10786</v>
      </c>
      <c r="J156" s="1498">
        <v>36421</v>
      </c>
      <c r="K156" s="1498">
        <v>477029</v>
      </c>
      <c r="L156" s="1498">
        <v>193851</v>
      </c>
      <c r="M156" s="1498">
        <v>70355</v>
      </c>
    </row>
    <row r="157" spans="1:17" ht="17.100000000000001" customHeight="1">
      <c r="A157" s="2037" t="s">
        <v>2151</v>
      </c>
      <c r="B157" s="1497">
        <v>3134</v>
      </c>
      <c r="C157" s="1498">
        <v>37521</v>
      </c>
      <c r="D157" s="1498">
        <v>67548</v>
      </c>
      <c r="E157" s="1499">
        <v>19241</v>
      </c>
      <c r="F157" s="1497">
        <v>2152</v>
      </c>
      <c r="G157" s="1498">
        <v>25658</v>
      </c>
      <c r="H157" s="1498">
        <v>70251</v>
      </c>
      <c r="I157" s="1510">
        <v>21152</v>
      </c>
      <c r="J157" s="1498">
        <v>36241</v>
      </c>
      <c r="K157" s="1498">
        <v>477451</v>
      </c>
      <c r="L157" s="1498">
        <v>227640</v>
      </c>
      <c r="M157" s="1498">
        <v>82894</v>
      </c>
    </row>
    <row r="158" spans="1:17" ht="17.100000000000001" customHeight="1">
      <c r="A158" s="2037" t="s">
        <v>2152</v>
      </c>
      <c r="B158" s="1497">
        <v>3204</v>
      </c>
      <c r="C158" s="1498">
        <v>37713</v>
      </c>
      <c r="D158" s="1498">
        <v>80145</v>
      </c>
      <c r="E158" s="1499">
        <v>19313</v>
      </c>
      <c r="F158" s="1497">
        <v>2523</v>
      </c>
      <c r="G158" s="1498">
        <v>29333</v>
      </c>
      <c r="H158" s="1498">
        <v>88124</v>
      </c>
      <c r="I158" s="1510">
        <v>22200</v>
      </c>
      <c r="J158" s="1498">
        <v>37732</v>
      </c>
      <c r="K158" s="1498">
        <v>497949</v>
      </c>
      <c r="L158" s="1498">
        <v>261475</v>
      </c>
      <c r="M158" s="1498">
        <v>71969</v>
      </c>
    </row>
    <row r="159" spans="1:17" ht="17.100000000000001" customHeight="1">
      <c r="A159" s="2037" t="s">
        <v>2153</v>
      </c>
      <c r="B159" s="1497">
        <v>3498</v>
      </c>
      <c r="C159" s="1498">
        <v>39906</v>
      </c>
      <c r="D159" s="1498">
        <v>86937</v>
      </c>
      <c r="E159" s="1499">
        <v>21756</v>
      </c>
      <c r="F159" s="1497">
        <v>2703</v>
      </c>
      <c r="G159" s="1498">
        <v>31310</v>
      </c>
      <c r="H159" s="1498">
        <v>91051</v>
      </c>
      <c r="I159" s="1510">
        <v>23190</v>
      </c>
      <c r="J159" s="1498">
        <v>40047</v>
      </c>
      <c r="K159" s="1498">
        <v>498500</v>
      </c>
      <c r="L159" s="1498">
        <v>285577</v>
      </c>
      <c r="M159" s="1498">
        <v>73213</v>
      </c>
    </row>
    <row r="160" spans="1:17" ht="17.100000000000001" customHeight="1">
      <c r="A160" s="2037" t="s">
        <v>2154</v>
      </c>
      <c r="B160" s="1497">
        <v>3674</v>
      </c>
      <c r="C160" s="1498">
        <v>40409</v>
      </c>
      <c r="D160" s="1498">
        <v>92956</v>
      </c>
      <c r="E160" s="1499">
        <v>21931</v>
      </c>
      <c r="F160" s="1497">
        <v>2899</v>
      </c>
      <c r="G160" s="1498">
        <v>34043</v>
      </c>
      <c r="H160" s="1498">
        <v>93888</v>
      </c>
      <c r="I160" s="1510">
        <v>23705</v>
      </c>
      <c r="J160" s="1498">
        <v>42180</v>
      </c>
      <c r="K160" s="1498">
        <v>525975</v>
      </c>
      <c r="L160" s="1498">
        <v>301459</v>
      </c>
      <c r="M160" s="1498">
        <v>76850</v>
      </c>
    </row>
    <row r="161" spans="1:17" ht="17.100000000000001" customHeight="1">
      <c r="A161" s="2037" t="s">
        <v>2155</v>
      </c>
      <c r="B161" s="1497">
        <v>4085</v>
      </c>
      <c r="C161" s="1498">
        <v>44612</v>
      </c>
      <c r="D161" s="1498">
        <v>100998</v>
      </c>
      <c r="E161" s="1499">
        <v>24345</v>
      </c>
      <c r="F161" s="1497">
        <v>2932</v>
      </c>
      <c r="G161" s="1498">
        <v>33095</v>
      </c>
      <c r="H161" s="1498">
        <v>93155</v>
      </c>
      <c r="I161" s="1510">
        <v>23875</v>
      </c>
      <c r="J161" s="1498">
        <v>42765</v>
      </c>
      <c r="K161" s="1498">
        <v>532225</v>
      </c>
      <c r="L161" s="1498">
        <v>310388</v>
      </c>
      <c r="M161" s="1498">
        <v>74379</v>
      </c>
    </row>
    <row r="162" spans="1:17" ht="17.100000000000001" customHeight="1">
      <c r="A162" s="2037" t="s">
        <v>2156</v>
      </c>
      <c r="B162" s="1497">
        <v>3867</v>
      </c>
      <c r="C162" s="1498">
        <v>43326</v>
      </c>
      <c r="D162" s="1498">
        <v>103254</v>
      </c>
      <c r="E162" s="1499">
        <v>25358</v>
      </c>
      <c r="F162" s="1497">
        <v>3057</v>
      </c>
      <c r="G162" s="1498">
        <v>34922</v>
      </c>
      <c r="H162" s="1498">
        <v>87204</v>
      </c>
      <c r="I162" s="1510">
        <v>22764</v>
      </c>
      <c r="J162" s="1498">
        <f>F162+B162+J134+F134+B134+J105+F105+B105+J75+F75+B75+J47+F47+B47+J16+F16+B16</f>
        <v>45669</v>
      </c>
      <c r="K162" s="1498">
        <f>G162+C162+K134+G134+C134+K105+G105+C105+K75+G75+C75+K47+G47+C47+K16+G16+C16</f>
        <v>569434</v>
      </c>
      <c r="L162" s="1498">
        <f>H162+D162+L134+H134+D134+L105+H105+D105+L75+H75+D75+L47+H47+D47+L16+H16+D16</f>
        <v>417357</v>
      </c>
      <c r="M162" s="1498">
        <f>I162+E162+M134+I134+E134+M105+I105+E105+M75+I75+E75+M47+I47+E47+M16+I16+E16</f>
        <v>103000</v>
      </c>
      <c r="N162" s="2031"/>
    </row>
    <row r="163" spans="1:17" ht="17.100000000000001" customHeight="1">
      <c r="A163" s="2037" t="s">
        <v>2157</v>
      </c>
      <c r="B163" s="1497">
        <v>3370</v>
      </c>
      <c r="C163" s="1498">
        <v>37404</v>
      </c>
      <c r="D163" s="1498">
        <v>102681</v>
      </c>
      <c r="E163" s="1499">
        <v>24640</v>
      </c>
      <c r="F163" s="1497">
        <v>3260</v>
      </c>
      <c r="G163" s="1498">
        <v>36626</v>
      </c>
      <c r="H163" s="1498">
        <v>82613</v>
      </c>
      <c r="I163" s="1510">
        <v>21852</v>
      </c>
      <c r="J163" s="1498">
        <v>44264</v>
      </c>
      <c r="K163" s="1498">
        <v>539874</v>
      </c>
      <c r="L163" s="1498">
        <v>405239</v>
      </c>
      <c r="M163" s="1498">
        <v>101357</v>
      </c>
      <c r="N163" s="2031"/>
    </row>
    <row r="164" spans="1:17" ht="17.100000000000001" customHeight="1">
      <c r="A164" s="2037" t="s">
        <v>2158</v>
      </c>
      <c r="B164" s="1497">
        <v>3073</v>
      </c>
      <c r="C164" s="1498">
        <v>33576</v>
      </c>
      <c r="D164" s="1498">
        <v>109082</v>
      </c>
      <c r="E164" s="1499">
        <v>24931</v>
      </c>
      <c r="F164" s="1497">
        <v>3051</v>
      </c>
      <c r="G164" s="1498">
        <v>37835</v>
      </c>
      <c r="H164" s="1498">
        <v>80993</v>
      </c>
      <c r="I164" s="1510">
        <v>20878</v>
      </c>
      <c r="J164" s="1498">
        <v>40852</v>
      </c>
      <c r="K164" s="1498">
        <v>490131</v>
      </c>
      <c r="L164" s="1498">
        <v>394628</v>
      </c>
      <c r="M164" s="1498">
        <v>94984</v>
      </c>
      <c r="N164" s="2031"/>
    </row>
    <row r="165" spans="1:17" ht="17.100000000000001" customHeight="1">
      <c r="A165" s="2037" t="s">
        <v>2159</v>
      </c>
      <c r="B165" s="1497">
        <v>2630</v>
      </c>
      <c r="C165" s="1498">
        <v>29222</v>
      </c>
      <c r="D165" s="1498">
        <v>111699</v>
      </c>
      <c r="E165" s="1499">
        <v>26115</v>
      </c>
      <c r="F165" s="1497">
        <v>2628</v>
      </c>
      <c r="G165" s="1498">
        <v>32717</v>
      </c>
      <c r="H165" s="1498">
        <v>85313</v>
      </c>
      <c r="I165" s="1510">
        <v>22507</v>
      </c>
      <c r="J165" s="1498">
        <v>39435</v>
      </c>
      <c r="K165" s="1498">
        <v>477143</v>
      </c>
      <c r="L165" s="1498">
        <v>401981</v>
      </c>
      <c r="M165" s="1498">
        <v>100136</v>
      </c>
      <c r="N165" s="2031"/>
    </row>
    <row r="166" spans="1:17" ht="17.100000000000001" customHeight="1">
      <c r="A166" s="2037" t="s">
        <v>2160</v>
      </c>
      <c r="B166" s="1497">
        <v>2606</v>
      </c>
      <c r="C166" s="1498">
        <v>28390</v>
      </c>
      <c r="D166" s="1498">
        <v>102290</v>
      </c>
      <c r="E166" s="1499">
        <v>24893</v>
      </c>
      <c r="F166" s="1497">
        <v>2602</v>
      </c>
      <c r="G166" s="1498">
        <v>31918</v>
      </c>
      <c r="H166" s="1498">
        <v>79026</v>
      </c>
      <c r="I166" s="1510">
        <v>21441</v>
      </c>
      <c r="J166" s="1498">
        <v>40558</v>
      </c>
      <c r="K166" s="1498">
        <v>477038</v>
      </c>
      <c r="L166" s="1498">
        <v>384973</v>
      </c>
      <c r="M166" s="1498">
        <v>97905</v>
      </c>
      <c r="N166" s="2031"/>
    </row>
    <row r="167" spans="1:17" ht="17.100000000000001" customHeight="1">
      <c r="A167" s="2037" t="s">
        <v>2161</v>
      </c>
      <c r="B167" s="1497">
        <v>2463</v>
      </c>
      <c r="C167" s="1498">
        <v>27731</v>
      </c>
      <c r="D167" s="1498">
        <v>99843</v>
      </c>
      <c r="E167" s="1499">
        <v>23954</v>
      </c>
      <c r="F167" s="1497">
        <v>2614</v>
      </c>
      <c r="G167" s="1498">
        <v>33693</v>
      </c>
      <c r="H167" s="1498">
        <v>77902</v>
      </c>
      <c r="I167" s="1510">
        <v>21545</v>
      </c>
      <c r="J167" s="1498">
        <v>40695</v>
      </c>
      <c r="K167" s="1498">
        <v>483885</v>
      </c>
      <c r="L167" s="1498">
        <v>376237</v>
      </c>
      <c r="M167" s="1498">
        <v>97544</v>
      </c>
      <c r="N167" s="2031"/>
    </row>
    <row r="168" spans="1:17" ht="17.100000000000001" customHeight="1">
      <c r="A168" s="2037" t="s">
        <v>2162</v>
      </c>
      <c r="B168" s="1497">
        <v>2484</v>
      </c>
      <c r="C168" s="1498">
        <v>26266</v>
      </c>
      <c r="D168" s="1498">
        <v>99136</v>
      </c>
      <c r="E168" s="1499">
        <v>22963</v>
      </c>
      <c r="F168" s="1497">
        <v>2523</v>
      </c>
      <c r="G168" s="1498">
        <v>30754</v>
      </c>
      <c r="H168" s="1498">
        <v>75119</v>
      </c>
      <c r="I168" s="1510">
        <v>35388</v>
      </c>
      <c r="J168" s="1498">
        <v>40589</v>
      </c>
      <c r="K168" s="1498">
        <v>470450</v>
      </c>
      <c r="L168" s="1498">
        <v>383436</v>
      </c>
      <c r="M168" s="1498">
        <v>113375</v>
      </c>
      <c r="N168" s="2031"/>
    </row>
    <row r="169" spans="1:17" ht="17.100000000000001" customHeight="1">
      <c r="A169" s="2037" t="s">
        <v>2163</v>
      </c>
      <c r="B169" s="1497">
        <v>2531</v>
      </c>
      <c r="C169" s="1498">
        <v>25856</v>
      </c>
      <c r="D169" s="1498">
        <v>96202</v>
      </c>
      <c r="E169" s="1499">
        <v>23166</v>
      </c>
      <c r="F169" s="1497">
        <v>2701</v>
      </c>
      <c r="G169" s="1498">
        <v>40879</v>
      </c>
      <c r="H169" s="1498">
        <v>81405</v>
      </c>
      <c r="I169" s="1510">
        <v>22410</v>
      </c>
      <c r="J169" s="1498">
        <v>42406</v>
      </c>
      <c r="K169" s="1498">
        <v>485126</v>
      </c>
      <c r="L169" s="1498">
        <v>389437</v>
      </c>
      <c r="M169" s="1498">
        <v>100859</v>
      </c>
      <c r="N169" s="2031"/>
    </row>
    <row r="170" spans="1:17" ht="17.100000000000001" customHeight="1">
      <c r="A170" s="2037" t="s">
        <v>2164</v>
      </c>
      <c r="B170" s="1497">
        <v>2656</v>
      </c>
      <c r="C170" s="1498">
        <v>25105</v>
      </c>
      <c r="D170" s="1498">
        <v>97292</v>
      </c>
      <c r="E170" s="1499">
        <v>22760</v>
      </c>
      <c r="F170" s="1497">
        <v>2546</v>
      </c>
      <c r="G170" s="1498">
        <v>39247</v>
      </c>
      <c r="H170" s="1498">
        <v>73543</v>
      </c>
      <c r="I170" s="1510">
        <v>19828</v>
      </c>
      <c r="J170" s="1498">
        <f t="shared" ref="J170:M174" si="0">SUM(B24+F24+J24+B55+F55+J55+B83+F83+J83+B113+F113+J113+B142+F142+J142+B170+F170)</f>
        <v>43162</v>
      </c>
      <c r="K170" s="1498">
        <f t="shared" si="0"/>
        <v>503721</v>
      </c>
      <c r="L170" s="1498">
        <f t="shared" si="0"/>
        <v>388576</v>
      </c>
      <c r="M170" s="1498">
        <f t="shared" si="0"/>
        <v>103103</v>
      </c>
      <c r="N170" s="2031"/>
    </row>
    <row r="171" spans="1:17" ht="17.100000000000001" customHeight="1">
      <c r="A171" s="2037" t="s">
        <v>2165</v>
      </c>
      <c r="B171" s="1497">
        <v>2741</v>
      </c>
      <c r="C171" s="1498">
        <v>25161</v>
      </c>
      <c r="D171" s="1498">
        <v>102593</v>
      </c>
      <c r="E171" s="1499">
        <v>24433</v>
      </c>
      <c r="F171" s="1497">
        <v>2520</v>
      </c>
      <c r="G171" s="1498">
        <v>36578</v>
      </c>
      <c r="H171" s="1498">
        <v>87287</v>
      </c>
      <c r="I171" s="1510">
        <v>23379</v>
      </c>
      <c r="J171" s="1498">
        <f t="shared" si="0"/>
        <v>42618</v>
      </c>
      <c r="K171" s="1498">
        <f t="shared" si="0"/>
        <v>492310</v>
      </c>
      <c r="L171" s="1498">
        <f t="shared" si="0"/>
        <v>411062</v>
      </c>
      <c r="M171" s="1498">
        <f t="shared" si="0"/>
        <v>109741</v>
      </c>
      <c r="N171" s="2031"/>
    </row>
    <row r="172" spans="1:17" ht="17.100000000000001" customHeight="1">
      <c r="A172" s="2037" t="s">
        <v>128</v>
      </c>
      <c r="B172" s="1497">
        <v>2570</v>
      </c>
      <c r="C172" s="1498">
        <v>23518</v>
      </c>
      <c r="D172" s="1498">
        <v>112063</v>
      </c>
      <c r="E172" s="1499">
        <v>26709</v>
      </c>
      <c r="F172" s="1497">
        <v>2595</v>
      </c>
      <c r="G172" s="1498">
        <v>45063</v>
      </c>
      <c r="H172" s="1498">
        <v>93511</v>
      </c>
      <c r="I172" s="1510">
        <v>24428</v>
      </c>
      <c r="J172" s="1498">
        <f t="shared" si="0"/>
        <v>41482</v>
      </c>
      <c r="K172" s="1498">
        <f t="shared" si="0"/>
        <v>506301</v>
      </c>
      <c r="L172" s="1498">
        <f t="shared" si="0"/>
        <v>450516</v>
      </c>
      <c r="M172" s="1498">
        <f t="shared" si="0"/>
        <v>118232</v>
      </c>
      <c r="Q172" s="2032"/>
    </row>
    <row r="173" spans="1:17" ht="17.100000000000001" customHeight="1">
      <c r="A173" s="2037" t="s">
        <v>1674</v>
      </c>
      <c r="B173" s="1497">
        <v>1440</v>
      </c>
      <c r="C173" s="1498">
        <v>10096</v>
      </c>
      <c r="D173" s="1498">
        <v>93742</v>
      </c>
      <c r="E173" s="1499">
        <v>22196</v>
      </c>
      <c r="F173" s="1497">
        <v>1860</v>
      </c>
      <c r="G173" s="1498">
        <v>21124</v>
      </c>
      <c r="H173" s="1498">
        <v>76350</v>
      </c>
      <c r="I173" s="1510">
        <v>19084</v>
      </c>
      <c r="J173" s="1498">
        <f t="shared" si="0"/>
        <v>25156</v>
      </c>
      <c r="K173" s="1498">
        <f t="shared" si="0"/>
        <v>255220</v>
      </c>
      <c r="L173" s="1498">
        <f t="shared" si="0"/>
        <v>377428</v>
      </c>
      <c r="M173" s="1498">
        <f t="shared" si="0"/>
        <v>94190</v>
      </c>
      <c r="Q173" s="2032"/>
    </row>
    <row r="174" spans="1:17" ht="17.100000000000001" customHeight="1">
      <c r="A174" s="2036" t="s">
        <v>2607</v>
      </c>
      <c r="B174" s="1500">
        <v>1345</v>
      </c>
      <c r="C174" s="1501">
        <v>9759</v>
      </c>
      <c r="D174" s="1501">
        <v>111479</v>
      </c>
      <c r="E174" s="1502">
        <v>27218</v>
      </c>
      <c r="F174" s="1500">
        <v>573</v>
      </c>
      <c r="G174" s="1501">
        <v>3987</v>
      </c>
      <c r="H174" s="1501">
        <v>91251</v>
      </c>
      <c r="I174" s="1511">
        <v>22820</v>
      </c>
      <c r="J174" s="1501">
        <f t="shared" si="0"/>
        <v>27960</v>
      </c>
      <c r="K174" s="1501">
        <f t="shared" si="0"/>
        <v>254435</v>
      </c>
      <c r="L174" s="1501">
        <f t="shared" si="0"/>
        <v>455653</v>
      </c>
      <c r="M174" s="1501">
        <f t="shared" si="0"/>
        <v>114501</v>
      </c>
      <c r="Q174" s="2032"/>
    </row>
    <row r="175" spans="1:17" ht="17.100000000000001" customHeight="1">
      <c r="A175" s="2035" t="s">
        <v>2187</v>
      </c>
      <c r="B175" s="1498"/>
      <c r="C175" s="1498"/>
      <c r="D175" s="1498"/>
      <c r="E175" s="1498"/>
      <c r="F175" s="1498"/>
      <c r="G175" s="1498"/>
      <c r="H175" s="1498"/>
      <c r="I175" s="1498"/>
      <c r="J175" s="1498"/>
      <c r="K175" s="1498"/>
      <c r="L175" s="1498"/>
      <c r="M175" s="1498" t="s">
        <v>2188</v>
      </c>
      <c r="N175" s="2031"/>
    </row>
    <row r="176" spans="1:17" ht="13.5">
      <c r="A176" s="2034"/>
      <c r="B176" s="2034"/>
      <c r="C176" s="2034"/>
      <c r="D176" s="2034"/>
      <c r="E176" s="2034"/>
      <c r="F176" s="2033"/>
      <c r="G176" s="2033"/>
      <c r="H176" s="2033"/>
      <c r="I176" s="2033"/>
      <c r="J176" s="2032"/>
      <c r="M176" s="2031"/>
    </row>
  </sheetData>
  <mergeCells count="59">
    <mergeCell ref="J91:M91"/>
    <mergeCell ref="D62:E62"/>
    <mergeCell ref="B91:E91"/>
    <mergeCell ref="J34:K34"/>
    <mergeCell ref="J62:K62"/>
    <mergeCell ref="L62:M62"/>
    <mergeCell ref="L34:M34"/>
    <mergeCell ref="J61:M61"/>
    <mergeCell ref="H34:I34"/>
    <mergeCell ref="H62:I62"/>
    <mergeCell ref="F62:G62"/>
    <mergeCell ref="B121:C121"/>
    <mergeCell ref="F120:I120"/>
    <mergeCell ref="F91:I91"/>
    <mergeCell ref="F61:I61"/>
    <mergeCell ref="L121:M121"/>
    <mergeCell ref="J121:K121"/>
    <mergeCell ref="L92:M92"/>
    <mergeCell ref="F121:G121"/>
    <mergeCell ref="J120:M120"/>
    <mergeCell ref="F92:G92"/>
    <mergeCell ref="J92:K92"/>
    <mergeCell ref="J33:M33"/>
    <mergeCell ref="A29:J29"/>
    <mergeCell ref="J3:K3"/>
    <mergeCell ref="D3:E3"/>
    <mergeCell ref="H3:I3"/>
    <mergeCell ref="L149:M149"/>
    <mergeCell ref="H149:I149"/>
    <mergeCell ref="B2:E2"/>
    <mergeCell ref="F2:I2"/>
    <mergeCell ref="J2:M2"/>
    <mergeCell ref="B33:E33"/>
    <mergeCell ref="L3:M3"/>
    <mergeCell ref="F33:I33"/>
    <mergeCell ref="D34:E34"/>
    <mergeCell ref="B92:C92"/>
    <mergeCell ref="F34:G34"/>
    <mergeCell ref="B62:C62"/>
    <mergeCell ref="B61:E61"/>
    <mergeCell ref="F149:G149"/>
    <mergeCell ref="F3:G3"/>
    <mergeCell ref="B3:C3"/>
    <mergeCell ref="B149:C149"/>
    <mergeCell ref="D149:E149"/>
    <mergeCell ref="A1:I1"/>
    <mergeCell ref="A30:J30"/>
    <mergeCell ref="A118:J118"/>
    <mergeCell ref="A88:J88"/>
    <mergeCell ref="B34:C34"/>
    <mergeCell ref="D92:E92"/>
    <mergeCell ref="H92:I92"/>
    <mergeCell ref="F148:I148"/>
    <mergeCell ref="D121:E121"/>
    <mergeCell ref="B120:E120"/>
    <mergeCell ref="H121:I121"/>
    <mergeCell ref="B148:E148"/>
    <mergeCell ref="J148:M148"/>
    <mergeCell ref="J149:K149"/>
  </mergeCells>
  <phoneticPr fontId="8"/>
  <printOptions horizontalCentered="1"/>
  <pageMargins left="0.78740157480314965" right="0.78740157480314965" top="0.98425196850393704" bottom="0.98425196850393704" header="0.51181102362204722" footer="0.51181102362204722"/>
  <pageSetup paperSize="9" scale="50" fitToHeight="2" orientation="portrait" r:id="rId1"/>
  <headerFooter alignWithMargins="0"/>
  <rowBreaks count="1" manualBreakCount="1">
    <brk id="88" max="12" man="1"/>
  </rowBreak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0A6B-70F8-4573-8A25-208D275C0C78}">
  <sheetPr>
    <pageSetUpPr fitToPage="1"/>
  </sheetPr>
  <dimension ref="A1:F54"/>
  <sheetViews>
    <sheetView zoomScaleNormal="100" zoomScaleSheetLayoutView="100" workbookViewId="0">
      <pane ySplit="3" topLeftCell="A4" activePane="bottomLeft" state="frozen"/>
      <selection pane="bottomLeft" activeCell="H13" sqref="H13"/>
    </sheetView>
  </sheetViews>
  <sheetFormatPr defaultRowHeight="13.5"/>
  <cols>
    <col min="1" max="1" width="19.625" customWidth="1"/>
    <col min="2" max="4" width="20.625" customWidth="1"/>
  </cols>
  <sheetData>
    <row r="1" spans="1:6" ht="21">
      <c r="A1" s="1512" t="s">
        <v>2645</v>
      </c>
    </row>
    <row r="2" spans="1:6" ht="30" customHeight="1" thickBot="1">
      <c r="C2" s="2551" t="s">
        <v>2189</v>
      </c>
      <c r="D2" s="2551"/>
    </row>
    <row r="3" spans="1:6" ht="23.45" customHeight="1" thickBot="1">
      <c r="A3" s="1513"/>
      <c r="B3" s="1514" t="s">
        <v>1315</v>
      </c>
      <c r="C3" s="1515" t="s">
        <v>2070</v>
      </c>
      <c r="D3" s="1516" t="s">
        <v>2071</v>
      </c>
    </row>
    <row r="4" spans="1:6" ht="18" customHeight="1">
      <c r="A4" s="1517" t="s">
        <v>665</v>
      </c>
      <c r="B4" s="1518">
        <v>138104</v>
      </c>
      <c r="C4" s="1519">
        <v>71174</v>
      </c>
      <c r="D4" s="213">
        <v>66930</v>
      </c>
    </row>
    <row r="5" spans="1:6" ht="18" customHeight="1">
      <c r="A5" s="1517" t="s">
        <v>1121</v>
      </c>
      <c r="B5" s="1518">
        <v>140290</v>
      </c>
      <c r="C5" s="1519">
        <v>72227</v>
      </c>
      <c r="D5" s="213">
        <v>68063</v>
      </c>
    </row>
    <row r="6" spans="1:6" ht="18" customHeight="1">
      <c r="A6" s="1517" t="s">
        <v>666</v>
      </c>
      <c r="B6" s="1518">
        <v>141832</v>
      </c>
      <c r="C6" s="1519">
        <v>73037</v>
      </c>
      <c r="D6" s="213">
        <v>68795</v>
      </c>
    </row>
    <row r="7" spans="1:6" ht="18" customHeight="1">
      <c r="A7" s="1517" t="s">
        <v>667</v>
      </c>
      <c r="B7" s="1518">
        <v>143626</v>
      </c>
      <c r="C7" s="1519">
        <v>73919</v>
      </c>
      <c r="D7" s="213">
        <v>69707</v>
      </c>
    </row>
    <row r="8" spans="1:6" ht="18" customHeight="1">
      <c r="A8" s="1517" t="s">
        <v>626</v>
      </c>
      <c r="B8" s="1518">
        <v>144952</v>
      </c>
      <c r="C8" s="1519">
        <v>74387</v>
      </c>
      <c r="D8" s="213">
        <v>70565</v>
      </c>
    </row>
    <row r="9" spans="1:6" ht="18" customHeight="1">
      <c r="A9" s="1517" t="s">
        <v>627</v>
      </c>
      <c r="B9" s="1518">
        <v>146360</v>
      </c>
      <c r="C9" s="1519">
        <v>75051</v>
      </c>
      <c r="D9" s="213">
        <v>71309</v>
      </c>
    </row>
    <row r="10" spans="1:6" ht="18" customHeight="1">
      <c r="A10" s="1520" t="s">
        <v>628</v>
      </c>
      <c r="B10" s="1521">
        <v>148271</v>
      </c>
      <c r="C10" s="1522">
        <v>75940</v>
      </c>
      <c r="D10" s="502">
        <v>72331</v>
      </c>
    </row>
    <row r="11" spans="1:6" ht="18" customHeight="1">
      <c r="A11" s="1520" t="s">
        <v>629</v>
      </c>
      <c r="B11" s="1521">
        <v>150123</v>
      </c>
      <c r="C11" s="1522">
        <v>76839</v>
      </c>
      <c r="D11" s="502">
        <v>73284</v>
      </c>
    </row>
    <row r="12" spans="1:6" ht="18" customHeight="1">
      <c r="A12" s="1520" t="s">
        <v>630</v>
      </c>
      <c r="B12" s="1521">
        <v>152992</v>
      </c>
      <c r="C12" s="1522">
        <v>78175</v>
      </c>
      <c r="D12" s="502">
        <v>74217</v>
      </c>
    </row>
    <row r="13" spans="1:6" ht="18.75" customHeight="1">
      <c r="A13" s="1520" t="s">
        <v>631</v>
      </c>
      <c r="B13" s="1521">
        <v>156005</v>
      </c>
      <c r="C13" s="1522">
        <v>79807</v>
      </c>
      <c r="D13" s="502">
        <v>76198</v>
      </c>
      <c r="E13" s="5"/>
      <c r="F13" s="5"/>
    </row>
    <row r="14" spans="1:6" ht="18" customHeight="1">
      <c r="A14" s="1520" t="s">
        <v>334</v>
      </c>
      <c r="B14" s="1521">
        <v>158024</v>
      </c>
      <c r="C14" s="1522">
        <v>80672</v>
      </c>
      <c r="D14" s="502">
        <v>77352</v>
      </c>
    </row>
    <row r="15" spans="1:6" ht="18" customHeight="1">
      <c r="A15" s="1520" t="s">
        <v>335</v>
      </c>
      <c r="B15" s="1521">
        <f>C15+D15</f>
        <v>160188</v>
      </c>
      <c r="C15" s="1522">
        <v>81699</v>
      </c>
      <c r="D15" s="502">
        <v>78489</v>
      </c>
    </row>
    <row r="16" spans="1:6" ht="18" customHeight="1">
      <c r="A16" s="1520" t="s">
        <v>336</v>
      </c>
      <c r="B16" s="1521">
        <f>C16+D16</f>
        <v>162147</v>
      </c>
      <c r="C16" s="1522">
        <v>82698</v>
      </c>
      <c r="D16" s="502">
        <v>79449</v>
      </c>
    </row>
    <row r="17" spans="1:4" ht="18" customHeight="1">
      <c r="A17" s="1520" t="s">
        <v>337</v>
      </c>
      <c r="B17" s="1521">
        <v>164107</v>
      </c>
      <c r="C17" s="1522">
        <v>83562</v>
      </c>
      <c r="D17" s="502">
        <v>80545</v>
      </c>
    </row>
    <row r="18" spans="1:4" ht="18" customHeight="1">
      <c r="A18" s="1520" t="s">
        <v>338</v>
      </c>
      <c r="B18" s="1521">
        <v>165380</v>
      </c>
      <c r="C18" s="1522">
        <v>84009</v>
      </c>
      <c r="D18" s="502">
        <v>81371</v>
      </c>
    </row>
    <row r="19" spans="1:4" ht="18" customHeight="1">
      <c r="A19" s="1520" t="s">
        <v>339</v>
      </c>
      <c r="B19" s="1521">
        <v>167098</v>
      </c>
      <c r="C19" s="1522">
        <v>84775</v>
      </c>
      <c r="D19" s="502">
        <v>82323</v>
      </c>
    </row>
    <row r="20" spans="1:4" ht="18" customHeight="1">
      <c r="A20" s="1520" t="s">
        <v>340</v>
      </c>
      <c r="B20" s="1521">
        <v>168497</v>
      </c>
      <c r="C20" s="1522">
        <v>85401</v>
      </c>
      <c r="D20" s="502">
        <v>83096</v>
      </c>
    </row>
    <row r="21" spans="1:4" ht="18" customHeight="1">
      <c r="A21" s="1520" t="s">
        <v>341</v>
      </c>
      <c r="B21" s="1521">
        <v>170071</v>
      </c>
      <c r="C21" s="1522">
        <v>86163</v>
      </c>
      <c r="D21" s="502">
        <v>83908</v>
      </c>
    </row>
    <row r="22" spans="1:4" ht="18" customHeight="1">
      <c r="A22" s="1520" t="s">
        <v>2190</v>
      </c>
      <c r="B22" s="1521">
        <v>176851</v>
      </c>
      <c r="C22" s="1522">
        <v>89533</v>
      </c>
      <c r="D22" s="502">
        <v>87318</v>
      </c>
    </row>
    <row r="23" spans="1:4" ht="18" customHeight="1">
      <c r="A23" s="1520" t="s">
        <v>343</v>
      </c>
      <c r="B23" s="1521">
        <v>178844</v>
      </c>
      <c r="C23" s="1522">
        <v>90509</v>
      </c>
      <c r="D23" s="502">
        <v>88335</v>
      </c>
    </row>
    <row r="24" spans="1:4" ht="18" customHeight="1">
      <c r="A24" s="1520" t="s">
        <v>344</v>
      </c>
      <c r="B24" s="1521">
        <v>181454</v>
      </c>
      <c r="C24" s="1522">
        <v>91700</v>
      </c>
      <c r="D24" s="502">
        <v>89754</v>
      </c>
    </row>
    <row r="25" spans="1:4" ht="18" customHeight="1">
      <c r="A25" s="1520" t="s">
        <v>101</v>
      </c>
      <c r="B25" s="1521">
        <v>184116</v>
      </c>
      <c r="C25" s="1522">
        <v>92993</v>
      </c>
      <c r="D25" s="502">
        <v>91123</v>
      </c>
    </row>
    <row r="26" spans="1:4" ht="18" customHeight="1">
      <c r="A26" s="1520" t="s">
        <v>346</v>
      </c>
      <c r="B26" s="1521">
        <v>186896</v>
      </c>
      <c r="C26" s="1522">
        <v>94431</v>
      </c>
      <c r="D26" s="502">
        <v>92465</v>
      </c>
    </row>
    <row r="27" spans="1:4" ht="18" customHeight="1">
      <c r="A27" s="1520" t="s">
        <v>347</v>
      </c>
      <c r="B27" s="1521">
        <v>191462</v>
      </c>
      <c r="C27" s="1522">
        <v>96864</v>
      </c>
      <c r="D27" s="502">
        <v>94598</v>
      </c>
    </row>
    <row r="28" spans="1:4" ht="18" customHeight="1" thickBot="1">
      <c r="A28" s="1523" t="s">
        <v>2399</v>
      </c>
      <c r="B28" s="1524">
        <v>194686</v>
      </c>
      <c r="C28" s="1525">
        <v>98613</v>
      </c>
      <c r="D28" s="1526">
        <v>96073</v>
      </c>
    </row>
    <row r="29" spans="1:4" ht="18" customHeight="1">
      <c r="A29" s="2616" t="s">
        <v>2191</v>
      </c>
      <c r="B29" s="2616"/>
      <c r="C29" s="2616"/>
      <c r="D29" s="2616"/>
    </row>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sheetData>
  <mergeCells count="2">
    <mergeCell ref="C2:D2"/>
    <mergeCell ref="A29:D29"/>
  </mergeCells>
  <phoneticPr fontId="8"/>
  <printOptions horizontalCentered="1"/>
  <pageMargins left="0.98425196850393704" right="0.98425196850393704" top="1.1811023622047245" bottom="1.1811023622047245" header="0.51181102362204722" footer="0.51181102362204722"/>
  <pageSetup paperSize="9" scale="82" orientation="portrait" r:id="rId1"/>
  <headerFooter alignWithMargins="0"/>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C0953-EDE1-4A7A-9947-8BCFB0A33DEB}">
  <dimension ref="A1:J194"/>
  <sheetViews>
    <sheetView zoomScaleNormal="100" zoomScaleSheetLayoutView="100" workbookViewId="0">
      <selection activeCell="M12" sqref="M12"/>
    </sheetView>
  </sheetViews>
  <sheetFormatPr defaultRowHeight="13.5"/>
  <cols>
    <col min="1" max="1" width="11.375" style="16" customWidth="1"/>
    <col min="2" max="10" width="7.5" style="16" customWidth="1"/>
    <col min="11" max="11" width="6.25" style="16" customWidth="1"/>
    <col min="12" max="16384" width="9" style="16"/>
  </cols>
  <sheetData>
    <row r="1" spans="1:10" s="2049" customFormat="1" ht="18.75">
      <c r="A1" s="2050" t="s">
        <v>2646</v>
      </c>
    </row>
    <row r="2" spans="1:10" s="2049" customFormat="1" ht="6.75" customHeight="1">
      <c r="A2" s="2050"/>
    </row>
    <row r="3" spans="1:10" s="2049" customFormat="1">
      <c r="J3" s="2051" t="s">
        <v>2192</v>
      </c>
    </row>
    <row r="4" spans="1:10" s="2049" customFormat="1" ht="17.25">
      <c r="A4" s="2617" t="s">
        <v>2193</v>
      </c>
      <c r="B4" s="2617"/>
    </row>
    <row r="5" spans="1:10" s="2049" customFormat="1">
      <c r="A5" s="2052" t="s">
        <v>2194</v>
      </c>
      <c r="B5" s="2618">
        <v>44129</v>
      </c>
      <c r="C5" s="2618"/>
      <c r="D5" s="2618"/>
    </row>
    <row r="6" spans="1:10" s="2049" customFormat="1">
      <c r="A6" s="2052" t="s">
        <v>2195</v>
      </c>
      <c r="B6" s="2619" t="s">
        <v>2196</v>
      </c>
      <c r="C6" s="2619"/>
      <c r="D6" s="2619"/>
      <c r="E6" s="2619"/>
      <c r="F6" s="2619"/>
    </row>
    <row r="7" spans="1:10" s="2049" customFormat="1">
      <c r="A7" s="2053" t="s">
        <v>1073</v>
      </c>
      <c r="B7" s="2620" t="s">
        <v>2197</v>
      </c>
      <c r="C7" s="2621"/>
      <c r="D7" s="2621"/>
      <c r="E7" s="2621" t="s">
        <v>2198</v>
      </c>
      <c r="F7" s="2621"/>
      <c r="G7" s="2621"/>
      <c r="H7" s="2621" t="s">
        <v>2199</v>
      </c>
      <c r="I7" s="2621"/>
      <c r="J7" s="2622"/>
    </row>
    <row r="8" spans="1:10" s="2049" customFormat="1">
      <c r="A8" s="2054" t="s">
        <v>1284</v>
      </c>
      <c r="B8" s="2055" t="s">
        <v>2090</v>
      </c>
      <c r="C8" s="2056" t="s">
        <v>2091</v>
      </c>
      <c r="D8" s="2056" t="s">
        <v>1796</v>
      </c>
      <c r="E8" s="2056" t="s">
        <v>2090</v>
      </c>
      <c r="F8" s="2056" t="s">
        <v>2091</v>
      </c>
      <c r="G8" s="2056" t="s">
        <v>1796</v>
      </c>
      <c r="H8" s="2056" t="s">
        <v>2090</v>
      </c>
      <c r="I8" s="2056" t="s">
        <v>2091</v>
      </c>
      <c r="J8" s="2057" t="s">
        <v>1796</v>
      </c>
    </row>
    <row r="9" spans="1:10" s="2049" customFormat="1">
      <c r="A9" s="2058" t="s">
        <v>602</v>
      </c>
      <c r="B9" s="1051">
        <v>7461</v>
      </c>
      <c r="C9" s="1051">
        <v>7682</v>
      </c>
      <c r="D9" s="1051">
        <f>SUM(B9:C9)</f>
        <v>15143</v>
      </c>
      <c r="E9" s="1051">
        <v>4634</v>
      </c>
      <c r="F9" s="1051">
        <v>4803</v>
      </c>
      <c r="G9" s="1051">
        <f>SUM(E9:F9)</f>
        <v>9437</v>
      </c>
      <c r="H9" s="1527">
        <f>E9/B9*100</f>
        <v>62.109636777911803</v>
      </c>
      <c r="I9" s="1527">
        <f>F9/C9*100</f>
        <v>62.522780525904707</v>
      </c>
      <c r="J9" s="1527">
        <f>G9/D9*100</f>
        <v>62.31922340355279</v>
      </c>
    </row>
    <row r="10" spans="1:10" s="2049" customFormat="1">
      <c r="A10" s="2058" t="s">
        <v>600</v>
      </c>
      <c r="B10" s="1051">
        <v>7936</v>
      </c>
      <c r="C10" s="1051">
        <v>7933</v>
      </c>
      <c r="D10" s="1051">
        <f t="shared" ref="D10:D14" si="0">SUM(B10:C10)</f>
        <v>15869</v>
      </c>
      <c r="E10" s="1051">
        <v>4221</v>
      </c>
      <c r="F10" s="1051">
        <v>4359</v>
      </c>
      <c r="G10" s="1051">
        <f t="shared" ref="G10:G14" si="1">SUM(E10:F10)</f>
        <v>8580</v>
      </c>
      <c r="H10" s="1527">
        <f t="shared" ref="H10:J14" si="2">E10/B10*100</f>
        <v>53.188004032258064</v>
      </c>
      <c r="I10" s="1527">
        <f t="shared" si="2"/>
        <v>54.947686877599899</v>
      </c>
      <c r="J10" s="1527">
        <f t="shared" si="2"/>
        <v>54.06767912281807</v>
      </c>
    </row>
    <row r="11" spans="1:10" s="2049" customFormat="1">
      <c r="A11" s="2058" t="s">
        <v>601</v>
      </c>
      <c r="B11" s="1051">
        <v>7824</v>
      </c>
      <c r="C11" s="1051">
        <v>7852</v>
      </c>
      <c r="D11" s="1051">
        <f t="shared" si="0"/>
        <v>15676</v>
      </c>
      <c r="E11" s="1051">
        <v>3850</v>
      </c>
      <c r="F11" s="1051">
        <v>3997</v>
      </c>
      <c r="G11" s="1051">
        <f t="shared" si="1"/>
        <v>7847</v>
      </c>
      <c r="H11" s="1527">
        <f t="shared" si="2"/>
        <v>49.207566462167691</v>
      </c>
      <c r="I11" s="1527">
        <f t="shared" si="2"/>
        <v>50.904228222109019</v>
      </c>
      <c r="J11" s="1527">
        <f t="shared" si="2"/>
        <v>50.057412605256445</v>
      </c>
    </row>
    <row r="12" spans="1:10" s="2049" customFormat="1" ht="13.5" customHeight="1">
      <c r="A12" s="2058" t="s">
        <v>598</v>
      </c>
      <c r="B12" s="1051">
        <v>39774</v>
      </c>
      <c r="C12" s="1051">
        <v>38321</v>
      </c>
      <c r="D12" s="1051">
        <f t="shared" si="0"/>
        <v>78095</v>
      </c>
      <c r="E12" s="1051">
        <v>18730</v>
      </c>
      <c r="F12" s="1051">
        <v>19488</v>
      </c>
      <c r="G12" s="1051">
        <f t="shared" si="1"/>
        <v>38218</v>
      </c>
      <c r="H12" s="1527">
        <f t="shared" si="2"/>
        <v>47.091064514506961</v>
      </c>
      <c r="I12" s="1527">
        <f t="shared" si="2"/>
        <v>50.854622791680804</v>
      </c>
      <c r="J12" s="1527">
        <f t="shared" si="2"/>
        <v>48.937832127536971</v>
      </c>
    </row>
    <row r="13" spans="1:10" s="2049" customFormat="1">
      <c r="A13" s="2058" t="s">
        <v>599</v>
      </c>
      <c r="B13" s="1051">
        <v>20600</v>
      </c>
      <c r="C13" s="1051">
        <v>19848</v>
      </c>
      <c r="D13" s="1051">
        <f t="shared" si="0"/>
        <v>40448</v>
      </c>
      <c r="E13" s="1051">
        <v>10563</v>
      </c>
      <c r="F13" s="1051">
        <v>11032</v>
      </c>
      <c r="G13" s="1051">
        <f t="shared" si="1"/>
        <v>21595</v>
      </c>
      <c r="H13" s="1527">
        <f t="shared" si="2"/>
        <v>51.276699029126213</v>
      </c>
      <c r="I13" s="1527">
        <f t="shared" si="2"/>
        <v>55.582426440951224</v>
      </c>
      <c r="J13" s="1527">
        <f t="shared" si="2"/>
        <v>53.389537183544299</v>
      </c>
    </row>
    <row r="14" spans="1:10" s="2049" customFormat="1">
      <c r="A14" s="2059" t="s">
        <v>603</v>
      </c>
      <c r="B14" s="1528">
        <v>9855</v>
      </c>
      <c r="C14" s="1528">
        <v>10118</v>
      </c>
      <c r="D14" s="1528">
        <f t="shared" si="0"/>
        <v>19973</v>
      </c>
      <c r="E14" s="1528">
        <v>4801</v>
      </c>
      <c r="F14" s="1528">
        <v>5096</v>
      </c>
      <c r="G14" s="1528">
        <f t="shared" si="1"/>
        <v>9897</v>
      </c>
      <c r="H14" s="1529">
        <f t="shared" si="2"/>
        <v>48.716387620497208</v>
      </c>
      <c r="I14" s="1529">
        <f t="shared" si="2"/>
        <v>50.365684917967982</v>
      </c>
      <c r="J14" s="1529">
        <f t="shared" si="2"/>
        <v>49.551895058328746</v>
      </c>
    </row>
    <row r="15" spans="1:10" s="2049" customFormat="1">
      <c r="A15" s="2059" t="s">
        <v>1796</v>
      </c>
      <c r="B15" s="1528">
        <f>SUM(B9:B14)</f>
        <v>93450</v>
      </c>
      <c r="C15" s="1528">
        <f>SUM(C9:C14)</f>
        <v>91754</v>
      </c>
      <c r="D15" s="1528">
        <f t="shared" ref="D15" si="3">SUM(B15:C15)</f>
        <v>185204</v>
      </c>
      <c r="E15" s="1528">
        <f>SUM(E9:E14)</f>
        <v>46799</v>
      </c>
      <c r="F15" s="1528">
        <f>SUM(F9:F14)</f>
        <v>48775</v>
      </c>
      <c r="G15" s="1528">
        <f>SUM(E15:F15)</f>
        <v>95574</v>
      </c>
      <c r="H15" s="1530">
        <f>E15/B15*100</f>
        <v>50.079186730872124</v>
      </c>
      <c r="I15" s="1530">
        <f>F15/C15*100</f>
        <v>53.158445408374568</v>
      </c>
      <c r="J15" s="1530">
        <f>G15/D15*100</f>
        <v>51.604716960756789</v>
      </c>
    </row>
    <row r="16" spans="1:10" s="2049" customFormat="1"/>
    <row r="17" spans="1:10" s="2049" customFormat="1">
      <c r="A17" s="2060" t="s">
        <v>1117</v>
      </c>
      <c r="B17" s="2055" t="s">
        <v>2090</v>
      </c>
      <c r="C17" s="2056" t="s">
        <v>2091</v>
      </c>
      <c r="D17" s="2057" t="s">
        <v>1796</v>
      </c>
    </row>
    <row r="18" spans="1:10" s="2049" customFormat="1">
      <c r="A18" s="2061" t="s">
        <v>2200</v>
      </c>
      <c r="B18" s="1528">
        <v>13878</v>
      </c>
      <c r="C18" s="1528">
        <v>16487</v>
      </c>
      <c r="D18" s="1528">
        <f>SUM(B18:C18)</f>
        <v>30365</v>
      </c>
    </row>
    <row r="19" spans="1:10" s="2049" customFormat="1">
      <c r="A19" s="2061" t="s">
        <v>2201</v>
      </c>
      <c r="B19" s="1528">
        <v>120</v>
      </c>
      <c r="C19" s="1528">
        <v>185</v>
      </c>
      <c r="D19" s="1528">
        <f>SUM(B19:C19)</f>
        <v>305</v>
      </c>
    </row>
    <row r="20" spans="1:10" s="2049" customFormat="1">
      <c r="B20" s="1058"/>
      <c r="C20" s="1058"/>
      <c r="D20" s="1058"/>
      <c r="E20" s="1058"/>
      <c r="F20" s="1058"/>
      <c r="G20" s="1058"/>
    </row>
    <row r="21" spans="1:10" s="2049" customFormat="1"/>
    <row r="22" spans="1:10" s="2049" customFormat="1" ht="17.25">
      <c r="A22" s="2062" t="s">
        <v>2202</v>
      </c>
    </row>
    <row r="23" spans="1:10" s="2049" customFormat="1">
      <c r="A23" s="1908" t="s">
        <v>2194</v>
      </c>
      <c r="B23" s="2624">
        <v>44129</v>
      </c>
      <c r="C23" s="2624"/>
      <c r="D23" s="2624"/>
      <c r="E23" s="2624"/>
      <c r="F23" s="2624"/>
    </row>
    <row r="24" spans="1:10" s="2049" customFormat="1">
      <c r="A24" s="1908" t="s">
        <v>2203</v>
      </c>
      <c r="B24" s="2628" t="s">
        <v>2204</v>
      </c>
      <c r="C24" s="2628"/>
      <c r="D24" s="2628"/>
      <c r="E24" s="2628"/>
      <c r="F24" s="2628"/>
    </row>
    <row r="25" spans="1:10" s="2049" customFormat="1">
      <c r="A25" s="2053" t="s">
        <v>1073</v>
      </c>
      <c r="B25" s="2620" t="s">
        <v>2197</v>
      </c>
      <c r="C25" s="2621"/>
      <c r="D25" s="2621"/>
      <c r="E25" s="2621" t="s">
        <v>2198</v>
      </c>
      <c r="F25" s="2621"/>
      <c r="G25" s="2621"/>
      <c r="H25" s="2621" t="s">
        <v>2199</v>
      </c>
      <c r="I25" s="2621"/>
      <c r="J25" s="2622"/>
    </row>
    <row r="26" spans="1:10" s="2049" customFormat="1">
      <c r="A26" s="2054" t="s">
        <v>1284</v>
      </c>
      <c r="B26" s="2055" t="s">
        <v>2090</v>
      </c>
      <c r="C26" s="2056" t="s">
        <v>2091</v>
      </c>
      <c r="D26" s="2056" t="s">
        <v>1796</v>
      </c>
      <c r="E26" s="2056" t="s">
        <v>2090</v>
      </c>
      <c r="F26" s="2056" t="s">
        <v>2091</v>
      </c>
      <c r="G26" s="2056" t="s">
        <v>1796</v>
      </c>
      <c r="H26" s="2056" t="s">
        <v>2090</v>
      </c>
      <c r="I26" s="2056" t="s">
        <v>2091</v>
      </c>
      <c r="J26" s="2057" t="s">
        <v>1796</v>
      </c>
    </row>
    <row r="27" spans="1:10" s="2049" customFormat="1">
      <c r="A27" s="2058" t="s">
        <v>602</v>
      </c>
      <c r="B27" s="1058">
        <v>7461</v>
      </c>
      <c r="C27" s="1058">
        <v>7682</v>
      </c>
      <c r="D27" s="1058">
        <f>SUM(B27:C27)</f>
        <v>15143</v>
      </c>
      <c r="E27" s="1058">
        <v>4634</v>
      </c>
      <c r="F27" s="1058">
        <v>4803</v>
      </c>
      <c r="G27" s="1058">
        <f>SUM(E27:F27)</f>
        <v>9437</v>
      </c>
      <c r="H27" s="1531">
        <f>E27/B27*100</f>
        <v>62.109636777911803</v>
      </c>
      <c r="I27" s="1531">
        <f>F27/C27*100</f>
        <v>62.522780525904707</v>
      </c>
      <c r="J27" s="1531">
        <f>G27/D27*100</f>
        <v>62.31922340355279</v>
      </c>
    </row>
    <row r="28" spans="1:10" s="2049" customFormat="1">
      <c r="A28" s="2058" t="s">
        <v>600</v>
      </c>
      <c r="B28" s="1058">
        <v>7936</v>
      </c>
      <c r="C28" s="1058">
        <v>7933</v>
      </c>
      <c r="D28" s="1058">
        <f t="shared" ref="D28:D32" si="4">SUM(B28:C28)</f>
        <v>15869</v>
      </c>
      <c r="E28" s="1058">
        <v>4221</v>
      </c>
      <c r="F28" s="1058">
        <v>4359</v>
      </c>
      <c r="G28" s="1058">
        <f t="shared" ref="G28:G32" si="5">SUM(E28:F28)</f>
        <v>8580</v>
      </c>
      <c r="H28" s="1531">
        <f t="shared" ref="H28:J32" si="6">E28/B28*100</f>
        <v>53.188004032258064</v>
      </c>
      <c r="I28" s="1531">
        <f t="shared" si="6"/>
        <v>54.947686877599899</v>
      </c>
      <c r="J28" s="1531">
        <f t="shared" si="6"/>
        <v>54.06767912281807</v>
      </c>
    </row>
    <row r="29" spans="1:10" s="2049" customFormat="1">
      <c r="A29" s="2058" t="s">
        <v>601</v>
      </c>
      <c r="B29" s="1058">
        <v>7824</v>
      </c>
      <c r="C29" s="1058">
        <v>7852</v>
      </c>
      <c r="D29" s="1058">
        <f t="shared" si="4"/>
        <v>15676</v>
      </c>
      <c r="E29" s="1058">
        <v>3849</v>
      </c>
      <c r="F29" s="1058">
        <v>3997</v>
      </c>
      <c r="G29" s="1058">
        <f t="shared" si="5"/>
        <v>7846</v>
      </c>
      <c r="H29" s="1531">
        <f t="shared" si="6"/>
        <v>49.194785276073624</v>
      </c>
      <c r="I29" s="1531">
        <f t="shared" si="6"/>
        <v>50.904228222109019</v>
      </c>
      <c r="J29" s="1531">
        <f t="shared" si="6"/>
        <v>50.05103342689462</v>
      </c>
    </row>
    <row r="30" spans="1:10" s="2049" customFormat="1" ht="13.5" customHeight="1">
      <c r="A30" s="2058" t="s">
        <v>598</v>
      </c>
      <c r="B30" s="1058">
        <v>39774</v>
      </c>
      <c r="C30" s="1058">
        <v>38321</v>
      </c>
      <c r="D30" s="1058">
        <f t="shared" si="4"/>
        <v>78095</v>
      </c>
      <c r="E30" s="1058">
        <v>18728</v>
      </c>
      <c r="F30" s="1058">
        <v>19486</v>
      </c>
      <c r="G30" s="1058">
        <f t="shared" si="5"/>
        <v>38214</v>
      </c>
      <c r="H30" s="1531">
        <f t="shared" si="6"/>
        <v>47.086036103987524</v>
      </c>
      <c r="I30" s="1531">
        <f t="shared" si="6"/>
        <v>50.849403721197248</v>
      </c>
      <c r="J30" s="1531">
        <f t="shared" si="6"/>
        <v>48.93271016070171</v>
      </c>
    </row>
    <row r="31" spans="1:10" s="2049" customFormat="1">
      <c r="A31" s="2058" t="s">
        <v>599</v>
      </c>
      <c r="B31" s="1058">
        <v>20600</v>
      </c>
      <c r="C31" s="1058">
        <v>19848</v>
      </c>
      <c r="D31" s="1058">
        <f t="shared" si="4"/>
        <v>40448</v>
      </c>
      <c r="E31" s="1058">
        <v>10562</v>
      </c>
      <c r="F31" s="1058">
        <v>11033</v>
      </c>
      <c r="G31" s="1058">
        <f t="shared" si="5"/>
        <v>21595</v>
      </c>
      <c r="H31" s="1531">
        <f t="shared" si="6"/>
        <v>51.271844660194176</v>
      </c>
      <c r="I31" s="1531">
        <f t="shared" si="6"/>
        <v>55.587464731962925</v>
      </c>
      <c r="J31" s="1531">
        <f t="shared" si="6"/>
        <v>53.389537183544299</v>
      </c>
    </row>
    <row r="32" spans="1:10" s="2049" customFormat="1">
      <c r="A32" s="2058" t="s">
        <v>603</v>
      </c>
      <c r="B32" s="1058">
        <v>9855</v>
      </c>
      <c r="C32" s="1058">
        <v>10118</v>
      </c>
      <c r="D32" s="1058">
        <f t="shared" si="4"/>
        <v>19973</v>
      </c>
      <c r="E32" s="1058">
        <v>4800</v>
      </c>
      <c r="F32" s="1058">
        <v>5097</v>
      </c>
      <c r="G32" s="1058">
        <f t="shared" si="5"/>
        <v>9897</v>
      </c>
      <c r="H32" s="1531">
        <f t="shared" si="6"/>
        <v>48.706240487062402</v>
      </c>
      <c r="I32" s="1531">
        <f t="shared" si="6"/>
        <v>50.375568294129266</v>
      </c>
      <c r="J32" s="1531">
        <f t="shared" si="6"/>
        <v>49.551895058328746</v>
      </c>
    </row>
    <row r="33" spans="1:10" s="2049" customFormat="1">
      <c r="A33" s="2063" t="s">
        <v>1796</v>
      </c>
      <c r="B33" s="1532">
        <f>SUM(B27:B32)</f>
        <v>93450</v>
      </c>
      <c r="C33" s="1532">
        <f>SUM(C27:C32)</f>
        <v>91754</v>
      </c>
      <c r="D33" s="1532">
        <f>SUM(B33:C33)</f>
        <v>185204</v>
      </c>
      <c r="E33" s="1532">
        <f>SUM(E27:E32)</f>
        <v>46794</v>
      </c>
      <c r="F33" s="1532">
        <f>SUM(F27:F32)</f>
        <v>48775</v>
      </c>
      <c r="G33" s="1532">
        <f>SUM(E33:F33)</f>
        <v>95569</v>
      </c>
      <c r="H33" s="1533">
        <f>E33/B33*100</f>
        <v>50.073836276083469</v>
      </c>
      <c r="I33" s="1533">
        <f>F33/C33*100</f>
        <v>53.158445408374568</v>
      </c>
      <c r="J33" s="1533">
        <f>G33/D33*100</f>
        <v>51.602017235048912</v>
      </c>
    </row>
    <row r="34" spans="1:10" s="2049" customFormat="1">
      <c r="A34" s="1422"/>
      <c r="B34" s="1422"/>
      <c r="C34" s="1422"/>
      <c r="D34" s="1422"/>
      <c r="E34" s="1422"/>
      <c r="F34" s="1422"/>
      <c r="G34" s="1422"/>
      <c r="H34" s="1422"/>
      <c r="I34" s="1422"/>
      <c r="J34" s="1422"/>
    </row>
    <row r="35" spans="1:10" s="2049" customFormat="1">
      <c r="A35" s="2060" t="s">
        <v>1117</v>
      </c>
      <c r="B35" s="2055" t="s">
        <v>2090</v>
      </c>
      <c r="C35" s="2056" t="s">
        <v>2091</v>
      </c>
      <c r="D35" s="2057" t="s">
        <v>1796</v>
      </c>
      <c r="E35" s="2064"/>
      <c r="F35" s="2064"/>
      <c r="G35" s="2064"/>
      <c r="H35" s="1422"/>
      <c r="I35" s="1422"/>
      <c r="J35" s="1422"/>
    </row>
    <row r="36" spans="1:10" s="2049" customFormat="1">
      <c r="A36" s="2061" t="s">
        <v>2200</v>
      </c>
      <c r="B36" s="1528">
        <v>13879</v>
      </c>
      <c r="C36" s="1528">
        <v>16492</v>
      </c>
      <c r="D36" s="1528">
        <f>SUM(B36:C36)</f>
        <v>30371</v>
      </c>
      <c r="E36" s="1051"/>
      <c r="F36" s="1051"/>
      <c r="G36" s="1051"/>
      <c r="H36" s="1422"/>
      <c r="I36" s="1422"/>
      <c r="J36" s="1422"/>
    </row>
    <row r="37" spans="1:10" s="2049" customFormat="1">
      <c r="A37" s="2061" t="s">
        <v>2201</v>
      </c>
      <c r="B37" s="1528">
        <v>119</v>
      </c>
      <c r="C37" s="1528">
        <v>185</v>
      </c>
      <c r="D37" s="1528">
        <f>SUM(B37:C37)</f>
        <v>304</v>
      </c>
      <c r="E37" s="1051"/>
      <c r="F37" s="1051"/>
      <c r="G37" s="1051"/>
      <c r="H37" s="1422"/>
      <c r="I37" s="1422"/>
      <c r="J37" s="1422"/>
    </row>
    <row r="38" spans="1:10" s="2049" customFormat="1">
      <c r="A38" s="1422"/>
      <c r="B38" s="1422"/>
      <c r="C38" s="1422"/>
      <c r="D38" s="1422"/>
      <c r="E38" s="1422"/>
      <c r="F38" s="1422"/>
      <c r="G38" s="1422"/>
      <c r="H38" s="1422"/>
      <c r="I38" s="1422"/>
      <c r="J38" s="1422"/>
    </row>
    <row r="39" spans="1:10" s="2049" customFormat="1">
      <c r="A39" s="1422"/>
      <c r="B39" s="1422"/>
      <c r="C39" s="1422"/>
      <c r="D39" s="1422"/>
      <c r="E39" s="1422"/>
      <c r="F39" s="1422"/>
      <c r="G39" s="1422"/>
      <c r="H39" s="1422"/>
      <c r="I39" s="1422"/>
      <c r="J39" s="1422"/>
    </row>
    <row r="40" spans="1:10" s="2049" customFormat="1" ht="17.25">
      <c r="A40" s="2062" t="s">
        <v>2205</v>
      </c>
    </row>
    <row r="41" spans="1:10" s="2049" customFormat="1">
      <c r="A41" s="1908" t="s">
        <v>2194</v>
      </c>
      <c r="B41" s="2624">
        <v>44444</v>
      </c>
      <c r="C41" s="2624"/>
      <c r="D41" s="2624"/>
      <c r="E41" s="2624"/>
    </row>
    <row r="42" spans="1:10" s="2049" customFormat="1">
      <c r="A42" s="1908" t="s">
        <v>2203</v>
      </c>
      <c r="B42" s="2628" t="s">
        <v>2206</v>
      </c>
      <c r="C42" s="2628"/>
      <c r="D42" s="2628"/>
      <c r="E42" s="2628"/>
      <c r="F42" s="2628"/>
    </row>
    <row r="43" spans="1:10" s="2049" customFormat="1">
      <c r="A43" s="2065" t="s">
        <v>1073</v>
      </c>
      <c r="B43" s="2621" t="s">
        <v>2197</v>
      </c>
      <c r="C43" s="2621"/>
      <c r="D43" s="2621"/>
      <c r="E43" s="2621" t="s">
        <v>2198</v>
      </c>
      <c r="F43" s="2621"/>
      <c r="G43" s="2621"/>
      <c r="H43" s="2621" t="s">
        <v>2199</v>
      </c>
      <c r="I43" s="2621"/>
      <c r="J43" s="2622"/>
    </row>
    <row r="44" spans="1:10" s="2049" customFormat="1">
      <c r="A44" s="2066" t="s">
        <v>1284</v>
      </c>
      <c r="B44" s="2056" t="s">
        <v>2090</v>
      </c>
      <c r="C44" s="2056" t="s">
        <v>2091</v>
      </c>
      <c r="D44" s="2056" t="s">
        <v>1796</v>
      </c>
      <c r="E44" s="2056" t="s">
        <v>2090</v>
      </c>
      <c r="F44" s="2056" t="s">
        <v>2091</v>
      </c>
      <c r="G44" s="2056" t="s">
        <v>1796</v>
      </c>
      <c r="H44" s="2056" t="s">
        <v>2090</v>
      </c>
      <c r="I44" s="2056" t="s">
        <v>2091</v>
      </c>
      <c r="J44" s="2057" t="s">
        <v>1796</v>
      </c>
    </row>
    <row r="45" spans="1:10" s="2049" customFormat="1">
      <c r="A45" s="1608" t="s">
        <v>602</v>
      </c>
      <c r="B45" s="1534">
        <v>7329</v>
      </c>
      <c r="C45" s="1051">
        <v>7551</v>
      </c>
      <c r="D45" s="1051">
        <v>14880</v>
      </c>
      <c r="E45" s="1058">
        <v>2551</v>
      </c>
      <c r="F45" s="1058">
        <v>2534</v>
      </c>
      <c r="G45" s="1058">
        <v>5085</v>
      </c>
      <c r="H45" s="1535">
        <v>34.520000000000003</v>
      </c>
      <c r="I45" s="1535">
        <v>33.56</v>
      </c>
      <c r="J45" s="1535">
        <v>34.17</v>
      </c>
    </row>
    <row r="46" spans="1:10" s="2049" customFormat="1">
      <c r="A46" s="1608" t="s">
        <v>600</v>
      </c>
      <c r="B46" s="1534">
        <v>8013</v>
      </c>
      <c r="C46" s="1051">
        <v>7995</v>
      </c>
      <c r="D46" s="1051">
        <v>16008</v>
      </c>
      <c r="E46" s="1058">
        <v>2389</v>
      </c>
      <c r="F46" s="1058">
        <v>2413</v>
      </c>
      <c r="G46" s="1058">
        <v>4802</v>
      </c>
      <c r="H46" s="1535">
        <v>29.81</v>
      </c>
      <c r="I46" s="1535">
        <v>30.18</v>
      </c>
      <c r="J46" s="1535">
        <v>30</v>
      </c>
    </row>
    <row r="47" spans="1:10" s="2049" customFormat="1">
      <c r="A47" s="1608" t="s">
        <v>601</v>
      </c>
      <c r="B47" s="1534">
        <v>7869</v>
      </c>
      <c r="C47" s="1051">
        <v>7897</v>
      </c>
      <c r="D47" s="1051">
        <v>15766</v>
      </c>
      <c r="E47" s="1058">
        <v>2319</v>
      </c>
      <c r="F47" s="1058">
        <v>2302</v>
      </c>
      <c r="G47" s="1058">
        <v>4621</v>
      </c>
      <c r="H47" s="1535">
        <v>29.47</v>
      </c>
      <c r="I47" s="1535">
        <v>29.15</v>
      </c>
      <c r="J47" s="1535">
        <v>29.31</v>
      </c>
    </row>
    <row r="48" spans="1:10" s="2049" customFormat="1" ht="13.5" customHeight="1">
      <c r="A48" s="1608" t="s">
        <v>598</v>
      </c>
      <c r="B48" s="1534">
        <v>40983</v>
      </c>
      <c r="C48" s="1051">
        <v>39344</v>
      </c>
      <c r="D48" s="1051">
        <v>80327</v>
      </c>
      <c r="E48" s="1058">
        <v>13675</v>
      </c>
      <c r="F48" s="1058">
        <v>13844</v>
      </c>
      <c r="G48" s="1058">
        <v>27519</v>
      </c>
      <c r="H48" s="1535">
        <v>33.369999999999997</v>
      </c>
      <c r="I48" s="1535">
        <v>35.19</v>
      </c>
      <c r="J48" s="1535">
        <v>34.26</v>
      </c>
    </row>
    <row r="49" spans="1:10" s="2049" customFormat="1">
      <c r="A49" s="1608" t="s">
        <v>599</v>
      </c>
      <c r="B49" s="1534">
        <v>21485</v>
      </c>
      <c r="C49" s="1051">
        <v>20658</v>
      </c>
      <c r="D49" s="1051">
        <v>42143</v>
      </c>
      <c r="E49" s="1058">
        <v>8128</v>
      </c>
      <c r="F49" s="1058">
        <v>8236</v>
      </c>
      <c r="G49" s="1058">
        <v>16364</v>
      </c>
      <c r="H49" s="1535">
        <v>37.83</v>
      </c>
      <c r="I49" s="1535">
        <v>39.869999999999997</v>
      </c>
      <c r="J49" s="1535">
        <v>38.83</v>
      </c>
    </row>
    <row r="50" spans="1:10" s="2049" customFormat="1">
      <c r="A50" s="1608" t="s">
        <v>603</v>
      </c>
      <c r="B50" s="1534">
        <v>9859</v>
      </c>
      <c r="C50" s="1051">
        <v>10090</v>
      </c>
      <c r="D50" s="1051">
        <v>19949</v>
      </c>
      <c r="E50" s="1058">
        <v>3165</v>
      </c>
      <c r="F50" s="1058">
        <v>3245</v>
      </c>
      <c r="G50" s="1058">
        <v>6410</v>
      </c>
      <c r="H50" s="1535">
        <v>32.1</v>
      </c>
      <c r="I50" s="1535">
        <v>32.159999999999997</v>
      </c>
      <c r="J50" s="1535">
        <v>32.130000000000003</v>
      </c>
    </row>
    <row r="51" spans="1:10" s="2049" customFormat="1" ht="13.5" customHeight="1">
      <c r="A51" s="2067" t="s">
        <v>2207</v>
      </c>
      <c r="B51" s="1536">
        <v>95538</v>
      </c>
      <c r="C51" s="1532">
        <v>93535</v>
      </c>
      <c r="D51" s="1532">
        <v>189073</v>
      </c>
      <c r="E51" s="1532">
        <v>32227</v>
      </c>
      <c r="F51" s="1532">
        <v>32574</v>
      </c>
      <c r="G51" s="1532">
        <v>64801</v>
      </c>
      <c r="H51" s="1533">
        <v>33.729999999999997</v>
      </c>
      <c r="I51" s="1533">
        <v>34.83</v>
      </c>
      <c r="J51" s="1533">
        <v>34.270000000000003</v>
      </c>
    </row>
    <row r="52" spans="1:10" s="2049" customFormat="1">
      <c r="A52" s="2067" t="s">
        <v>2208</v>
      </c>
      <c r="B52" s="1537">
        <v>1195265</v>
      </c>
      <c r="C52" s="1538">
        <v>1204130</v>
      </c>
      <c r="D52" s="1538">
        <v>2399395</v>
      </c>
      <c r="E52" s="1538">
        <v>415222</v>
      </c>
      <c r="F52" s="1538">
        <v>425058</v>
      </c>
      <c r="G52" s="1538">
        <v>840280</v>
      </c>
      <c r="H52" s="1539">
        <f>E52/B52*100</f>
        <v>34.738907271609229</v>
      </c>
      <c r="I52" s="1539">
        <f t="shared" ref="I52" si="7">F52/C52*100</f>
        <v>35.300009135226261</v>
      </c>
      <c r="J52" s="1539">
        <f>G52/D52*100</f>
        <v>35.020494749718154</v>
      </c>
    </row>
    <row r="53" spans="1:10" s="2049" customFormat="1">
      <c r="A53" s="2623"/>
      <c r="B53" s="2623"/>
      <c r="C53" s="2623"/>
      <c r="D53" s="2623"/>
      <c r="E53" s="2623"/>
      <c r="F53" s="2623"/>
      <c r="G53" s="2623"/>
      <c r="H53" s="2623"/>
      <c r="I53" s="2623"/>
      <c r="J53" s="2623"/>
    </row>
    <row r="54" spans="1:10" s="2049" customFormat="1">
      <c r="A54" s="2068" t="s">
        <v>1117</v>
      </c>
      <c r="B54" s="2056" t="s">
        <v>2090</v>
      </c>
      <c r="C54" s="2056" t="s">
        <v>2091</v>
      </c>
      <c r="D54" s="2057" t="s">
        <v>1796</v>
      </c>
      <c r="E54" s="1422"/>
      <c r="F54" s="1422"/>
      <c r="G54" s="1422"/>
      <c r="H54" s="1422"/>
      <c r="I54" s="1422"/>
      <c r="J54" s="1422"/>
    </row>
    <row r="55" spans="1:10" s="2049" customFormat="1">
      <c r="A55" s="2069" t="s">
        <v>2200</v>
      </c>
      <c r="B55" s="1540">
        <v>11302</v>
      </c>
      <c r="C55" s="1528">
        <v>12857</v>
      </c>
      <c r="D55" s="1528">
        <f>SUM(B55:C55)</f>
        <v>24159</v>
      </c>
      <c r="E55" s="1422"/>
      <c r="F55" s="1422"/>
      <c r="G55" s="1422"/>
      <c r="H55" s="1422"/>
      <c r="I55" s="1422"/>
      <c r="J55" s="1422"/>
    </row>
    <row r="56" spans="1:10" s="2049" customFormat="1">
      <c r="A56" s="2070" t="s">
        <v>2201</v>
      </c>
      <c r="B56" s="1536">
        <v>105</v>
      </c>
      <c r="C56" s="1532">
        <v>166</v>
      </c>
      <c r="D56" s="1532">
        <f>SUM(B56:C56)</f>
        <v>271</v>
      </c>
      <c r="E56" s="1422"/>
      <c r="F56" s="1422"/>
      <c r="G56" s="1422"/>
      <c r="H56" s="1422"/>
      <c r="I56" s="1422"/>
      <c r="J56" s="1422"/>
    </row>
    <row r="57" spans="1:10" s="2049" customFormat="1">
      <c r="A57" s="2064"/>
      <c r="B57" s="1051"/>
      <c r="C57" s="1051"/>
      <c r="D57" s="1051"/>
      <c r="E57" s="1422"/>
      <c r="F57" s="1422"/>
      <c r="G57" s="1422"/>
      <c r="H57" s="1422"/>
      <c r="I57" s="1422"/>
      <c r="J57" s="1422"/>
    </row>
    <row r="59" spans="1:10" s="2049" customFormat="1" ht="17.25">
      <c r="A59" s="2062" t="s">
        <v>2209</v>
      </c>
    </row>
    <row r="60" spans="1:10" s="2049" customFormat="1">
      <c r="A60" s="1908" t="s">
        <v>2194</v>
      </c>
      <c r="B60" s="2624">
        <v>44906</v>
      </c>
      <c r="C60" s="2624"/>
      <c r="D60" s="2624"/>
      <c r="E60" s="2624"/>
    </row>
    <row r="61" spans="1:10" s="2049" customFormat="1">
      <c r="A61" s="1908" t="s">
        <v>2203</v>
      </c>
      <c r="B61" s="2625" t="s">
        <v>2647</v>
      </c>
      <c r="C61" s="2625"/>
      <c r="D61" s="2625"/>
      <c r="E61" s="2625"/>
      <c r="F61" s="2625"/>
    </row>
    <row r="62" spans="1:10" s="2049" customFormat="1">
      <c r="A62" s="2053" t="s">
        <v>1073</v>
      </c>
      <c r="B62" s="2622" t="s">
        <v>2197</v>
      </c>
      <c r="C62" s="2626"/>
      <c r="D62" s="2620"/>
      <c r="E62" s="2622" t="s">
        <v>2198</v>
      </c>
      <c r="F62" s="2626"/>
      <c r="G62" s="2620"/>
      <c r="H62" s="2622" t="s">
        <v>2199</v>
      </c>
      <c r="I62" s="2626"/>
      <c r="J62" s="2626"/>
    </row>
    <row r="63" spans="1:10" s="2049" customFormat="1">
      <c r="A63" s="2054" t="s">
        <v>1284</v>
      </c>
      <c r="B63" s="2055" t="s">
        <v>2090</v>
      </c>
      <c r="C63" s="2056" t="s">
        <v>2091</v>
      </c>
      <c r="D63" s="2056" t="s">
        <v>1796</v>
      </c>
      <c r="E63" s="2056" t="s">
        <v>2090</v>
      </c>
      <c r="F63" s="2056" t="s">
        <v>2091</v>
      </c>
      <c r="G63" s="2056" t="s">
        <v>1796</v>
      </c>
      <c r="H63" s="2056" t="s">
        <v>2090</v>
      </c>
      <c r="I63" s="2056" t="s">
        <v>2091</v>
      </c>
      <c r="J63" s="2057" t="s">
        <v>1796</v>
      </c>
    </row>
    <row r="64" spans="1:10" s="2049" customFormat="1" ht="18.75">
      <c r="A64" s="2058" t="s">
        <v>602</v>
      </c>
      <c r="B64" s="1541">
        <v>7257</v>
      </c>
      <c r="C64" s="1541">
        <v>7417</v>
      </c>
      <c r="D64" s="1542">
        <f t="shared" ref="D64:D69" si="8">SUM(B64:C64)</f>
        <v>14674</v>
      </c>
      <c r="E64" s="1541">
        <v>3477</v>
      </c>
      <c r="F64" s="1541">
        <v>3529</v>
      </c>
      <c r="G64" s="1542">
        <f>SUM(E64:F64)</f>
        <v>7006</v>
      </c>
      <c r="H64" s="1543">
        <f t="shared" ref="H64:J69" si="9">E64/B64*100</f>
        <v>47.912360479537</v>
      </c>
      <c r="I64" s="1543">
        <f t="shared" si="9"/>
        <v>47.579884050155044</v>
      </c>
      <c r="J64" s="1543">
        <f t="shared" si="9"/>
        <v>47.744309663350144</v>
      </c>
    </row>
    <row r="65" spans="1:10" s="2049" customFormat="1" ht="18.75">
      <c r="A65" s="2058" t="s">
        <v>600</v>
      </c>
      <c r="B65" s="1541">
        <v>8061</v>
      </c>
      <c r="C65" s="1541">
        <v>8046</v>
      </c>
      <c r="D65" s="1542">
        <f t="shared" si="8"/>
        <v>16107</v>
      </c>
      <c r="E65" s="1541">
        <v>3133</v>
      </c>
      <c r="F65" s="1541">
        <v>3079</v>
      </c>
      <c r="G65" s="1542">
        <f t="shared" ref="G65:G69" si="10">SUM(E65:F65)</f>
        <v>6212</v>
      </c>
      <c r="H65" s="1543">
        <f t="shared" si="9"/>
        <v>38.866145639498825</v>
      </c>
      <c r="I65" s="1543">
        <f t="shared" si="9"/>
        <v>38.267462092965445</v>
      </c>
      <c r="J65" s="1543">
        <f t="shared" si="9"/>
        <v>38.567082634879249</v>
      </c>
    </row>
    <row r="66" spans="1:10" s="2049" customFormat="1" ht="18.75">
      <c r="A66" s="2058" t="s">
        <v>601</v>
      </c>
      <c r="B66" s="1541">
        <v>7900</v>
      </c>
      <c r="C66" s="1541">
        <v>7922</v>
      </c>
      <c r="D66" s="1542">
        <f t="shared" si="8"/>
        <v>15822</v>
      </c>
      <c r="E66" s="1541">
        <v>2807</v>
      </c>
      <c r="F66" s="1541">
        <v>2771</v>
      </c>
      <c r="G66" s="1542">
        <f t="shared" si="10"/>
        <v>5578</v>
      </c>
      <c r="H66" s="1543">
        <f t="shared" si="9"/>
        <v>35.531645569620252</v>
      </c>
      <c r="I66" s="1543">
        <f t="shared" si="9"/>
        <v>34.978540772532192</v>
      </c>
      <c r="J66" s="1543">
        <f t="shared" si="9"/>
        <v>35.254708633548226</v>
      </c>
    </row>
    <row r="67" spans="1:10" s="2049" customFormat="1" ht="13.5" customHeight="1">
      <c r="A67" s="2058" t="s">
        <v>598</v>
      </c>
      <c r="B67" s="1541">
        <v>42425</v>
      </c>
      <c r="C67" s="1541">
        <v>40711</v>
      </c>
      <c r="D67" s="1542">
        <f t="shared" si="8"/>
        <v>83136</v>
      </c>
      <c r="E67" s="1541">
        <v>14870</v>
      </c>
      <c r="F67" s="1541">
        <v>14896</v>
      </c>
      <c r="G67" s="1542">
        <f t="shared" si="10"/>
        <v>29766</v>
      </c>
      <c r="H67" s="1543">
        <f t="shared" si="9"/>
        <v>35.050088391278727</v>
      </c>
      <c r="I67" s="1543">
        <f t="shared" si="9"/>
        <v>36.589619513153693</v>
      </c>
      <c r="J67" s="1543">
        <f t="shared" si="9"/>
        <v>35.803983833718242</v>
      </c>
    </row>
    <row r="68" spans="1:10" s="2049" customFormat="1" ht="18.75">
      <c r="A68" s="2058" t="s">
        <v>599</v>
      </c>
      <c r="B68" s="1541">
        <v>22104</v>
      </c>
      <c r="C68" s="1541">
        <v>21205</v>
      </c>
      <c r="D68" s="1542">
        <f t="shared" si="8"/>
        <v>43309</v>
      </c>
      <c r="E68" s="1541">
        <v>8439</v>
      </c>
      <c r="F68" s="1541">
        <v>8389</v>
      </c>
      <c r="G68" s="1542">
        <f t="shared" si="10"/>
        <v>16828</v>
      </c>
      <c r="H68" s="1543">
        <f t="shared" si="9"/>
        <v>38.178610206297506</v>
      </c>
      <c r="I68" s="1543">
        <f t="shared" si="9"/>
        <v>39.561424192407451</v>
      </c>
      <c r="J68" s="1543">
        <f t="shared" si="9"/>
        <v>38.855665104250846</v>
      </c>
    </row>
    <row r="69" spans="1:10" s="2049" customFormat="1" ht="18.75">
      <c r="A69" s="2059" t="s">
        <v>603</v>
      </c>
      <c r="B69" s="1544">
        <v>9788</v>
      </c>
      <c r="C69" s="1544">
        <v>9958</v>
      </c>
      <c r="D69" s="1545">
        <f t="shared" si="8"/>
        <v>19746</v>
      </c>
      <c r="E69" s="1544">
        <v>3625</v>
      </c>
      <c r="F69" s="1544">
        <v>3700</v>
      </c>
      <c r="G69" s="1545">
        <f t="shared" si="10"/>
        <v>7325</v>
      </c>
      <c r="H69" s="1546">
        <f t="shared" si="9"/>
        <v>37.035145075602777</v>
      </c>
      <c r="I69" s="1546">
        <f t="shared" si="9"/>
        <v>37.156055432817837</v>
      </c>
      <c r="J69" s="1546">
        <f t="shared" si="9"/>
        <v>37.096120733313079</v>
      </c>
    </row>
    <row r="70" spans="1:10" s="2049" customFormat="1" ht="18.75">
      <c r="A70" s="2059" t="s">
        <v>1796</v>
      </c>
      <c r="B70" s="1545">
        <f>SUM(B64:B69)</f>
        <v>97535</v>
      </c>
      <c r="C70" s="1545">
        <f>SUM(C64:C69)</f>
        <v>95259</v>
      </c>
      <c r="D70" s="1545">
        <f>SUM(B70:C70)</f>
        <v>192794</v>
      </c>
      <c r="E70" s="1545">
        <f>SUM(E64:E69)</f>
        <v>36351</v>
      </c>
      <c r="F70" s="1545">
        <f>SUM(F64:F69)</f>
        <v>36364</v>
      </c>
      <c r="G70" s="1545">
        <f>SUM(E70:F70)</f>
        <v>72715</v>
      </c>
      <c r="H70" s="1546">
        <f>E70/B70*100</f>
        <v>37.269698057107703</v>
      </c>
      <c r="I70" s="1546">
        <f>F70/C70*100</f>
        <v>38.173820846324233</v>
      </c>
      <c r="J70" s="1546">
        <f>G70/D70*100</f>
        <v>37.71642271025032</v>
      </c>
    </row>
    <row r="71" spans="1:10" s="2049" customFormat="1">
      <c r="A71" s="2629"/>
      <c r="B71" s="2629"/>
      <c r="C71" s="2629"/>
      <c r="D71" s="2629"/>
      <c r="E71" s="2629"/>
      <c r="F71" s="2629"/>
      <c r="G71" s="2629"/>
      <c r="H71" s="2629"/>
      <c r="I71" s="2629"/>
      <c r="J71" s="2629"/>
    </row>
    <row r="72" spans="1:10" s="2049" customFormat="1">
      <c r="A72" s="2060" t="s">
        <v>1117</v>
      </c>
      <c r="B72" s="2055" t="s">
        <v>2090</v>
      </c>
      <c r="C72" s="2056" t="s">
        <v>2091</v>
      </c>
      <c r="D72" s="2057" t="s">
        <v>1796</v>
      </c>
      <c r="E72" s="1422"/>
      <c r="F72" s="1422"/>
      <c r="G72" s="1422"/>
      <c r="H72" s="1422"/>
      <c r="I72" s="1422"/>
      <c r="J72" s="1422"/>
    </row>
    <row r="73" spans="1:10" s="2049" customFormat="1">
      <c r="A73" s="2061" t="s">
        <v>2200</v>
      </c>
      <c r="B73" s="1528">
        <v>13205</v>
      </c>
      <c r="C73" s="1528">
        <v>15157</v>
      </c>
      <c r="D73" s="1528">
        <f>SUM(B73:C73)</f>
        <v>28362</v>
      </c>
      <c r="E73" s="1422"/>
      <c r="F73" s="1422"/>
      <c r="G73" s="1422"/>
      <c r="H73" s="1422"/>
      <c r="I73" s="1422"/>
      <c r="J73" s="1422"/>
    </row>
    <row r="74" spans="1:10" s="2049" customFormat="1">
      <c r="A74" s="2055" t="s">
        <v>2201</v>
      </c>
      <c r="B74" s="1532">
        <v>93</v>
      </c>
      <c r="C74" s="1532">
        <v>125</v>
      </c>
      <c r="D74" s="1532">
        <f>SUM(B74:C74)</f>
        <v>218</v>
      </c>
      <c r="E74" s="1422"/>
      <c r="F74" s="1422"/>
      <c r="G74" s="1422"/>
      <c r="H74" s="1422"/>
      <c r="I74" s="1422"/>
      <c r="J74" s="1422"/>
    </row>
    <row r="75" spans="1:10" s="2049" customFormat="1">
      <c r="A75" s="1422"/>
      <c r="B75" s="1422"/>
      <c r="C75" s="1422"/>
      <c r="D75" s="1422"/>
      <c r="E75" s="1422"/>
      <c r="F75" s="1422"/>
      <c r="G75" s="1422"/>
      <c r="H75" s="1422"/>
      <c r="I75" s="1422"/>
      <c r="J75" s="1422"/>
    </row>
    <row r="76" spans="1:10" s="2049" customFormat="1">
      <c r="A76" s="1422"/>
      <c r="B76" s="1422"/>
      <c r="C76" s="1422"/>
      <c r="D76" s="1422"/>
      <c r="E76" s="1422"/>
      <c r="F76" s="1422"/>
      <c r="G76" s="1422"/>
      <c r="H76" s="1422"/>
      <c r="I76" s="1422"/>
      <c r="J76" s="1422"/>
    </row>
    <row r="77" spans="1:10" s="2049" customFormat="1" ht="17.25">
      <c r="A77" s="2062" t="s">
        <v>2210</v>
      </c>
    </row>
    <row r="78" spans="1:10" s="2049" customFormat="1">
      <c r="A78" s="1908" t="s">
        <v>2194</v>
      </c>
      <c r="B78" s="2624">
        <v>44500</v>
      </c>
      <c r="C78" s="2624"/>
      <c r="D78" s="2624"/>
      <c r="E78" s="2624"/>
    </row>
    <row r="79" spans="1:10" s="2049" customFormat="1">
      <c r="A79" s="1908" t="s">
        <v>2203</v>
      </c>
      <c r="B79" s="2628" t="s">
        <v>2211</v>
      </c>
      <c r="C79" s="2628"/>
      <c r="D79" s="2628"/>
      <c r="E79" s="2628"/>
      <c r="F79" s="2628"/>
    </row>
    <row r="80" spans="1:10" s="2049" customFormat="1">
      <c r="A80" s="2053" t="s">
        <v>1073</v>
      </c>
      <c r="B80" s="2620" t="s">
        <v>2197</v>
      </c>
      <c r="C80" s="2621"/>
      <c r="D80" s="2621"/>
      <c r="E80" s="2621" t="s">
        <v>2198</v>
      </c>
      <c r="F80" s="2621"/>
      <c r="G80" s="2621"/>
      <c r="H80" s="2621" t="s">
        <v>2199</v>
      </c>
      <c r="I80" s="2621"/>
      <c r="J80" s="2622"/>
    </row>
    <row r="81" spans="1:10" s="2049" customFormat="1">
      <c r="A81" s="2054" t="s">
        <v>1284</v>
      </c>
      <c r="B81" s="2055" t="s">
        <v>2090</v>
      </c>
      <c r="C81" s="2056" t="s">
        <v>2091</v>
      </c>
      <c r="D81" s="2056" t="s">
        <v>1796</v>
      </c>
      <c r="E81" s="2056" t="s">
        <v>2090</v>
      </c>
      <c r="F81" s="2056" t="s">
        <v>2091</v>
      </c>
      <c r="G81" s="2056" t="s">
        <v>1796</v>
      </c>
      <c r="H81" s="2056" t="s">
        <v>2090</v>
      </c>
      <c r="I81" s="2056" t="s">
        <v>2091</v>
      </c>
      <c r="J81" s="2057" t="s">
        <v>1796</v>
      </c>
    </row>
    <row r="82" spans="1:10" s="2049" customFormat="1">
      <c r="A82" s="2058" t="s">
        <v>602</v>
      </c>
      <c r="B82" s="1051">
        <v>7345</v>
      </c>
      <c r="C82" s="1051">
        <v>7562</v>
      </c>
      <c r="D82" s="1051">
        <v>14907</v>
      </c>
      <c r="E82" s="1051">
        <v>4141</v>
      </c>
      <c r="F82" s="1051">
        <v>4097</v>
      </c>
      <c r="G82" s="1051">
        <v>8238</v>
      </c>
      <c r="H82" s="1547">
        <v>56.38</v>
      </c>
      <c r="I82" s="1547">
        <v>54.18</v>
      </c>
      <c r="J82" s="1547">
        <v>55.26</v>
      </c>
    </row>
    <row r="83" spans="1:10" s="2049" customFormat="1">
      <c r="A83" s="2058" t="s">
        <v>600</v>
      </c>
      <c r="B83" s="1051">
        <v>8091</v>
      </c>
      <c r="C83" s="1051">
        <v>8054</v>
      </c>
      <c r="D83" s="1051">
        <v>16145</v>
      </c>
      <c r="E83" s="1051">
        <v>4144</v>
      </c>
      <c r="F83" s="1051">
        <v>4019</v>
      </c>
      <c r="G83" s="1051">
        <v>8163</v>
      </c>
      <c r="H83" s="1547">
        <v>51.22</v>
      </c>
      <c r="I83" s="1547">
        <v>49.9</v>
      </c>
      <c r="J83" s="1547">
        <v>50.56</v>
      </c>
    </row>
    <row r="84" spans="1:10" s="2049" customFormat="1">
      <c r="A84" s="2058" t="s">
        <v>601</v>
      </c>
      <c r="B84" s="1051">
        <v>7954</v>
      </c>
      <c r="C84" s="1051">
        <v>7956</v>
      </c>
      <c r="D84" s="1051">
        <v>15910</v>
      </c>
      <c r="E84" s="1051">
        <v>4112</v>
      </c>
      <c r="F84" s="1051">
        <v>3953</v>
      </c>
      <c r="G84" s="1051">
        <v>8065</v>
      </c>
      <c r="H84" s="1547">
        <v>51.7</v>
      </c>
      <c r="I84" s="1547">
        <v>49.69</v>
      </c>
      <c r="J84" s="1547">
        <v>50.69</v>
      </c>
    </row>
    <row r="85" spans="1:10" s="2049" customFormat="1" ht="13.5" customHeight="1">
      <c r="A85" s="2058" t="s">
        <v>598</v>
      </c>
      <c r="B85" s="1051">
        <v>41638</v>
      </c>
      <c r="C85" s="1051">
        <v>39892</v>
      </c>
      <c r="D85" s="1051">
        <v>81530</v>
      </c>
      <c r="E85" s="1051">
        <v>22859</v>
      </c>
      <c r="F85" s="1051">
        <v>22013</v>
      </c>
      <c r="G85" s="1051">
        <v>44872</v>
      </c>
      <c r="H85" s="1547">
        <v>54.9</v>
      </c>
      <c r="I85" s="1547">
        <v>55.18</v>
      </c>
      <c r="J85" s="1547">
        <v>55.04</v>
      </c>
    </row>
    <row r="86" spans="1:10" s="2049" customFormat="1">
      <c r="A86" s="2058" t="s">
        <v>599</v>
      </c>
      <c r="B86" s="1051">
        <v>21805</v>
      </c>
      <c r="C86" s="1051">
        <v>20920</v>
      </c>
      <c r="D86" s="1051">
        <v>42725</v>
      </c>
      <c r="E86" s="1051">
        <v>13019</v>
      </c>
      <c r="F86" s="1051">
        <v>12532</v>
      </c>
      <c r="G86" s="1051">
        <v>25551</v>
      </c>
      <c r="H86" s="1547">
        <v>59.71</v>
      </c>
      <c r="I86" s="1547">
        <v>59.9</v>
      </c>
      <c r="J86" s="1547">
        <v>59.8</v>
      </c>
    </row>
    <row r="87" spans="1:10" s="2049" customFormat="1">
      <c r="A87" s="2058" t="s">
        <v>603</v>
      </c>
      <c r="B87" s="1051">
        <v>9934</v>
      </c>
      <c r="C87" s="1051">
        <v>10128</v>
      </c>
      <c r="D87" s="1051">
        <v>20062</v>
      </c>
      <c r="E87" s="1051">
        <v>5337</v>
      </c>
      <c r="F87" s="1051">
        <v>5340</v>
      </c>
      <c r="G87" s="1051">
        <v>10677</v>
      </c>
      <c r="H87" s="1547">
        <v>53.72</v>
      </c>
      <c r="I87" s="1547">
        <v>52.73</v>
      </c>
      <c r="J87" s="1547">
        <v>53.22</v>
      </c>
    </row>
    <row r="88" spans="1:10" s="2049" customFormat="1">
      <c r="A88" s="2058" t="s">
        <v>2212</v>
      </c>
      <c r="B88" s="1548">
        <v>130</v>
      </c>
      <c r="C88" s="1548">
        <v>140</v>
      </c>
      <c r="D88" s="1051">
        <v>270</v>
      </c>
      <c r="E88" s="1051">
        <v>30</v>
      </c>
      <c r="F88" s="1051">
        <v>19</v>
      </c>
      <c r="G88" s="1051">
        <v>49</v>
      </c>
      <c r="H88" s="1547">
        <v>23.08</v>
      </c>
      <c r="I88" s="1547">
        <v>13.57</v>
      </c>
      <c r="J88" s="1547">
        <v>18.149999999999999</v>
      </c>
    </row>
    <row r="89" spans="1:10" s="2049" customFormat="1" ht="13.5" customHeight="1">
      <c r="A89" s="2063" t="s">
        <v>2207</v>
      </c>
      <c r="B89" s="1532">
        <f t="shared" ref="B89:G89" si="11">SUM(B82:B88)</f>
        <v>96897</v>
      </c>
      <c r="C89" s="1532">
        <f t="shared" si="11"/>
        <v>94652</v>
      </c>
      <c r="D89" s="1532">
        <f t="shared" si="11"/>
        <v>191549</v>
      </c>
      <c r="E89" s="1532">
        <f t="shared" si="11"/>
        <v>53642</v>
      </c>
      <c r="F89" s="1532">
        <f t="shared" si="11"/>
        <v>51973</v>
      </c>
      <c r="G89" s="1532">
        <f t="shared" si="11"/>
        <v>105615</v>
      </c>
      <c r="H89" s="1533">
        <f t="shared" ref="H89:J90" si="12">E89/B89*100</f>
        <v>55.359815061353814</v>
      </c>
      <c r="I89" s="1533">
        <f t="shared" si="12"/>
        <v>54.909563453492794</v>
      </c>
      <c r="J89" s="1533">
        <f t="shared" si="12"/>
        <v>55.137327785579672</v>
      </c>
    </row>
    <row r="90" spans="1:10" s="2049" customFormat="1">
      <c r="A90" s="2059" t="s">
        <v>2213</v>
      </c>
      <c r="B90" s="1528">
        <v>227971</v>
      </c>
      <c r="C90" s="1528">
        <v>226744</v>
      </c>
      <c r="D90" s="1528">
        <v>454715</v>
      </c>
      <c r="E90" s="1528">
        <v>122986</v>
      </c>
      <c r="F90" s="1528">
        <v>120847</v>
      </c>
      <c r="G90" s="1528">
        <v>243833</v>
      </c>
      <c r="H90" s="1530">
        <f t="shared" si="12"/>
        <v>53.948089888626185</v>
      </c>
      <c r="I90" s="1530">
        <f t="shared" si="12"/>
        <v>53.296669371626152</v>
      </c>
      <c r="J90" s="1530">
        <f t="shared" si="12"/>
        <v>53.623258524570339</v>
      </c>
    </row>
    <row r="91" spans="1:10" s="2049" customFormat="1">
      <c r="A91" s="2623"/>
      <c r="B91" s="2623"/>
      <c r="C91" s="2623"/>
      <c r="D91" s="2623"/>
      <c r="E91" s="2623"/>
      <c r="F91" s="2623"/>
      <c r="G91" s="2623"/>
      <c r="H91" s="2623"/>
      <c r="I91" s="2623"/>
      <c r="J91" s="2623"/>
    </row>
    <row r="92" spans="1:10" s="2049" customFormat="1">
      <c r="A92" s="2060" t="s">
        <v>1117</v>
      </c>
      <c r="B92" s="2055" t="s">
        <v>2090</v>
      </c>
      <c r="C92" s="2056" t="s">
        <v>2091</v>
      </c>
      <c r="D92" s="2057" t="s">
        <v>1796</v>
      </c>
      <c r="E92" s="1422"/>
      <c r="F92" s="1422"/>
      <c r="G92" s="1422"/>
      <c r="H92" s="1422"/>
      <c r="I92" s="1422"/>
      <c r="J92" s="1422"/>
    </row>
    <row r="93" spans="1:10" s="2049" customFormat="1">
      <c r="A93" s="2061" t="s">
        <v>2200</v>
      </c>
      <c r="B93" s="1528">
        <v>20433</v>
      </c>
      <c r="C93" s="1528">
        <v>22001</v>
      </c>
      <c r="D93" s="1528">
        <f>SUM(B93:C93)</f>
        <v>42434</v>
      </c>
      <c r="E93" s="1422"/>
      <c r="F93" s="1422"/>
      <c r="G93" s="1422"/>
      <c r="H93" s="1422"/>
      <c r="I93" s="1422"/>
      <c r="J93" s="1422"/>
    </row>
    <row r="94" spans="1:10" s="2049" customFormat="1">
      <c r="A94" s="2055" t="s">
        <v>2201</v>
      </c>
      <c r="B94" s="1532">
        <v>257</v>
      </c>
      <c r="C94" s="1532">
        <v>278</v>
      </c>
      <c r="D94" s="1532">
        <f>SUM(B94:C94)</f>
        <v>535</v>
      </c>
      <c r="E94" s="1422"/>
      <c r="F94" s="1422"/>
      <c r="G94" s="1422"/>
      <c r="H94" s="1422"/>
      <c r="I94" s="1422"/>
      <c r="J94" s="1422"/>
    </row>
    <row r="95" spans="1:10" s="2049" customFormat="1">
      <c r="A95" s="2064"/>
      <c r="B95" s="1051"/>
      <c r="C95" s="1051"/>
      <c r="D95" s="1051"/>
      <c r="E95" s="1422"/>
      <c r="F95" s="1422"/>
      <c r="G95" s="1422"/>
      <c r="H95" s="1422"/>
      <c r="I95" s="1422"/>
      <c r="J95" s="1422"/>
    </row>
    <row r="96" spans="1:10" s="2049" customFormat="1">
      <c r="A96" s="1422"/>
      <c r="B96" s="1422"/>
      <c r="C96" s="1422"/>
      <c r="D96" s="1422"/>
      <c r="E96" s="1422"/>
      <c r="F96" s="1422"/>
      <c r="G96" s="1422"/>
      <c r="H96" s="1422"/>
      <c r="I96" s="1422"/>
      <c r="J96" s="1422"/>
    </row>
    <row r="97" spans="1:10" s="2049" customFormat="1" ht="17.25">
      <c r="A97" s="2062" t="s">
        <v>2214</v>
      </c>
    </row>
    <row r="98" spans="1:10" s="2049" customFormat="1">
      <c r="A98" s="1908" t="s">
        <v>2194</v>
      </c>
      <c r="B98" s="2624">
        <v>44500</v>
      </c>
      <c r="C98" s="2624"/>
      <c r="D98" s="2624"/>
      <c r="E98" s="2624"/>
    </row>
    <row r="99" spans="1:10" s="2049" customFormat="1">
      <c r="A99" s="1908" t="s">
        <v>2203</v>
      </c>
      <c r="B99" s="2628" t="s">
        <v>2211</v>
      </c>
      <c r="C99" s="2628"/>
      <c r="D99" s="2628"/>
      <c r="E99" s="2628"/>
      <c r="F99" s="2628"/>
    </row>
    <row r="100" spans="1:10" s="2049" customFormat="1">
      <c r="A100" s="2053" t="s">
        <v>1073</v>
      </c>
      <c r="B100" s="2620" t="s">
        <v>2197</v>
      </c>
      <c r="C100" s="2621"/>
      <c r="D100" s="2621"/>
      <c r="E100" s="2621" t="s">
        <v>2198</v>
      </c>
      <c r="F100" s="2621"/>
      <c r="G100" s="2621"/>
      <c r="H100" s="2621" t="s">
        <v>2199</v>
      </c>
      <c r="I100" s="2621"/>
      <c r="J100" s="2622"/>
    </row>
    <row r="101" spans="1:10" s="2049" customFormat="1">
      <c r="A101" s="2054" t="s">
        <v>1284</v>
      </c>
      <c r="B101" s="2055" t="s">
        <v>2090</v>
      </c>
      <c r="C101" s="2056" t="s">
        <v>2091</v>
      </c>
      <c r="D101" s="2056" t="s">
        <v>1796</v>
      </c>
      <c r="E101" s="2056" t="s">
        <v>2090</v>
      </c>
      <c r="F101" s="2056" t="s">
        <v>2091</v>
      </c>
      <c r="G101" s="2056" t="s">
        <v>1796</v>
      </c>
      <c r="H101" s="2056" t="s">
        <v>2090</v>
      </c>
      <c r="I101" s="2056" t="s">
        <v>2091</v>
      </c>
      <c r="J101" s="2057" t="s">
        <v>1796</v>
      </c>
    </row>
    <row r="102" spans="1:10" s="2049" customFormat="1">
      <c r="A102" s="2058" t="s">
        <v>602</v>
      </c>
      <c r="B102" s="1058">
        <v>7345</v>
      </c>
      <c r="C102" s="1058">
        <v>7562</v>
      </c>
      <c r="D102" s="1058">
        <v>14907</v>
      </c>
      <c r="E102" s="1058">
        <v>4141</v>
      </c>
      <c r="F102" s="1058">
        <v>4097</v>
      </c>
      <c r="G102" s="1058">
        <v>8238</v>
      </c>
      <c r="H102" s="1535">
        <v>56.38</v>
      </c>
      <c r="I102" s="1535">
        <v>54.18</v>
      </c>
      <c r="J102" s="1535">
        <v>55.26</v>
      </c>
    </row>
    <row r="103" spans="1:10" s="2049" customFormat="1">
      <c r="A103" s="2058" t="s">
        <v>600</v>
      </c>
      <c r="B103" s="1058">
        <v>8091</v>
      </c>
      <c r="C103" s="1058">
        <v>8054</v>
      </c>
      <c r="D103" s="1058">
        <v>16145</v>
      </c>
      <c r="E103" s="1058">
        <v>4144</v>
      </c>
      <c r="F103" s="1058">
        <v>4019</v>
      </c>
      <c r="G103" s="1058">
        <v>8163</v>
      </c>
      <c r="H103" s="1535">
        <v>51.22</v>
      </c>
      <c r="I103" s="1535">
        <v>49.9</v>
      </c>
      <c r="J103" s="1535">
        <v>50.56</v>
      </c>
    </row>
    <row r="104" spans="1:10" s="2049" customFormat="1">
      <c r="A104" s="2058" t="s">
        <v>601</v>
      </c>
      <c r="B104" s="1058">
        <v>7954</v>
      </c>
      <c r="C104" s="1058">
        <v>7956</v>
      </c>
      <c r="D104" s="1058">
        <v>15910</v>
      </c>
      <c r="E104" s="1058">
        <v>4112</v>
      </c>
      <c r="F104" s="1058">
        <v>3953</v>
      </c>
      <c r="G104" s="1058">
        <v>8065</v>
      </c>
      <c r="H104" s="1535">
        <v>51.7</v>
      </c>
      <c r="I104" s="1535">
        <v>49.69</v>
      </c>
      <c r="J104" s="1535">
        <v>50.69</v>
      </c>
    </row>
    <row r="105" spans="1:10" s="2049" customFormat="1" ht="13.5" customHeight="1">
      <c r="A105" s="2058" t="s">
        <v>598</v>
      </c>
      <c r="B105" s="1058">
        <v>41638</v>
      </c>
      <c r="C105" s="1058">
        <v>39892</v>
      </c>
      <c r="D105" s="1058">
        <v>81530</v>
      </c>
      <c r="E105" s="1058">
        <v>22859</v>
      </c>
      <c r="F105" s="1058">
        <v>22012</v>
      </c>
      <c r="G105" s="1058">
        <v>44871</v>
      </c>
      <c r="H105" s="1535">
        <v>54.9</v>
      </c>
      <c r="I105" s="1535">
        <v>55.18</v>
      </c>
      <c r="J105" s="1535">
        <v>55.04</v>
      </c>
    </row>
    <row r="106" spans="1:10" s="2049" customFormat="1">
      <c r="A106" s="2058" t="s">
        <v>599</v>
      </c>
      <c r="B106" s="1058">
        <v>21805</v>
      </c>
      <c r="C106" s="1058">
        <v>20920</v>
      </c>
      <c r="D106" s="1058">
        <v>42725</v>
      </c>
      <c r="E106" s="1058">
        <v>13018</v>
      </c>
      <c r="F106" s="1058">
        <v>12530</v>
      </c>
      <c r="G106" s="1058">
        <v>25548</v>
      </c>
      <c r="H106" s="1535">
        <v>59.7</v>
      </c>
      <c r="I106" s="1535">
        <v>59.89</v>
      </c>
      <c r="J106" s="1535">
        <v>59.8</v>
      </c>
    </row>
    <row r="107" spans="1:10" s="2049" customFormat="1">
      <c r="A107" s="2058" t="s">
        <v>603</v>
      </c>
      <c r="B107" s="1058">
        <v>9934</v>
      </c>
      <c r="C107" s="1058">
        <v>10128</v>
      </c>
      <c r="D107" s="1058">
        <v>20062</v>
      </c>
      <c r="E107" s="1058">
        <v>5338</v>
      </c>
      <c r="F107" s="1058">
        <v>5340</v>
      </c>
      <c r="G107" s="1058">
        <v>10678</v>
      </c>
      <c r="H107" s="1535">
        <v>53.73</v>
      </c>
      <c r="I107" s="1535">
        <v>52.73</v>
      </c>
      <c r="J107" s="1535">
        <v>53.23</v>
      </c>
    </row>
    <row r="108" spans="1:10" s="2049" customFormat="1">
      <c r="A108" s="2058" t="s">
        <v>2212</v>
      </c>
      <c r="B108" s="1058">
        <v>130</v>
      </c>
      <c r="C108" s="1058">
        <v>140</v>
      </c>
      <c r="D108" s="1058">
        <v>270</v>
      </c>
      <c r="E108" s="1058">
        <v>30</v>
      </c>
      <c r="F108" s="1058">
        <v>20</v>
      </c>
      <c r="G108" s="1058">
        <v>50</v>
      </c>
      <c r="H108" s="1535">
        <v>23.08</v>
      </c>
      <c r="I108" s="1535">
        <v>14.29</v>
      </c>
      <c r="J108" s="1535">
        <v>18.52</v>
      </c>
    </row>
    <row r="109" spans="1:10" s="2049" customFormat="1" ht="13.5" customHeight="1">
      <c r="A109" s="2063" t="s">
        <v>2207</v>
      </c>
      <c r="B109" s="1532">
        <f>SUM(B102:B108)</f>
        <v>96897</v>
      </c>
      <c r="C109" s="1532">
        <f t="shared" ref="C109:G109" si="13">SUM(C102:C108)</f>
        <v>94652</v>
      </c>
      <c r="D109" s="1532">
        <f t="shared" si="13"/>
        <v>191549</v>
      </c>
      <c r="E109" s="1532">
        <f t="shared" si="13"/>
        <v>53642</v>
      </c>
      <c r="F109" s="1532">
        <f t="shared" si="13"/>
        <v>51971</v>
      </c>
      <c r="G109" s="1532">
        <f t="shared" si="13"/>
        <v>105613</v>
      </c>
      <c r="H109" s="1533">
        <f t="shared" ref="H109:J109" si="14">E109/B109*100</f>
        <v>55.359815061353814</v>
      </c>
      <c r="I109" s="1533">
        <f t="shared" si="14"/>
        <v>54.907450450069732</v>
      </c>
      <c r="J109" s="1533">
        <f t="shared" si="14"/>
        <v>55.136283666320359</v>
      </c>
    </row>
    <row r="110" spans="1:10" s="2049" customFormat="1">
      <c r="A110" s="2059" t="s">
        <v>2208</v>
      </c>
      <c r="B110" s="1549">
        <v>1203732</v>
      </c>
      <c r="C110" s="1549">
        <v>1211236</v>
      </c>
      <c r="D110" s="1549">
        <v>2414968</v>
      </c>
      <c r="E110" s="1549">
        <v>638966</v>
      </c>
      <c r="F110" s="1549">
        <v>629874</v>
      </c>
      <c r="G110" s="1549">
        <v>1268840</v>
      </c>
      <c r="H110" s="1530">
        <f>E110/B110*100</f>
        <v>53.082081393532775</v>
      </c>
      <c r="I110" s="1530">
        <f>F110/C110*100</f>
        <v>52.002582485989521</v>
      </c>
      <c r="J110" s="1530">
        <f>G110/D110*100</f>
        <v>52.54065478300334</v>
      </c>
    </row>
    <row r="111" spans="1:10" s="2049" customFormat="1">
      <c r="A111" s="2623"/>
      <c r="B111" s="2623"/>
      <c r="C111" s="2623"/>
      <c r="D111" s="2623"/>
      <c r="E111" s="2623"/>
      <c r="F111" s="2623"/>
      <c r="G111" s="2623"/>
      <c r="H111" s="2623"/>
      <c r="I111" s="2623"/>
      <c r="J111" s="2623"/>
    </row>
    <row r="112" spans="1:10" s="2049" customFormat="1">
      <c r="A112" s="2060" t="s">
        <v>1117</v>
      </c>
      <c r="B112" s="2055" t="s">
        <v>2090</v>
      </c>
      <c r="C112" s="2056" t="s">
        <v>2091</v>
      </c>
      <c r="D112" s="2057" t="s">
        <v>1796</v>
      </c>
      <c r="E112" s="1422"/>
      <c r="F112" s="1422"/>
      <c r="G112" s="1422"/>
      <c r="H112" s="1422"/>
      <c r="I112" s="1422"/>
      <c r="J112" s="1422"/>
    </row>
    <row r="113" spans="1:10" s="2049" customFormat="1">
      <c r="A113" s="2061" t="s">
        <v>2200</v>
      </c>
      <c r="B113" s="1528">
        <v>20431</v>
      </c>
      <c r="C113" s="1528">
        <v>22001</v>
      </c>
      <c r="D113" s="1528">
        <f>SUM(B113:C113)</f>
        <v>42432</v>
      </c>
      <c r="E113" s="1422"/>
      <c r="F113" s="1422"/>
      <c r="G113" s="1422"/>
      <c r="H113" s="1422"/>
      <c r="I113" s="1422"/>
      <c r="J113" s="1422"/>
    </row>
    <row r="114" spans="1:10" s="2049" customFormat="1">
      <c r="A114" s="2061" t="s">
        <v>2201</v>
      </c>
      <c r="B114" s="1528">
        <v>257</v>
      </c>
      <c r="C114" s="1528">
        <v>277</v>
      </c>
      <c r="D114" s="1528">
        <f>SUM(B114:C114)</f>
        <v>534</v>
      </c>
      <c r="E114" s="1422"/>
      <c r="F114" s="1422"/>
      <c r="G114" s="1422"/>
      <c r="H114" s="1422"/>
      <c r="I114" s="1422"/>
      <c r="J114" s="1422"/>
    </row>
    <row r="115" spans="1:10" s="2049" customFormat="1">
      <c r="A115" s="2064"/>
      <c r="B115" s="1051"/>
      <c r="C115" s="1051"/>
      <c r="D115" s="1051"/>
      <c r="E115" s="1422"/>
      <c r="F115" s="1422"/>
      <c r="G115" s="1422"/>
      <c r="H115" s="1422"/>
      <c r="I115" s="1422"/>
      <c r="J115" s="1422"/>
    </row>
    <row r="116" spans="1:10" s="2049" customFormat="1">
      <c r="A116" s="2064"/>
      <c r="B116" s="1051"/>
      <c r="C116" s="1051"/>
      <c r="D116" s="1051"/>
      <c r="E116" s="1422"/>
      <c r="F116" s="1422"/>
      <c r="G116" s="1422"/>
      <c r="H116" s="1422"/>
      <c r="I116" s="1422"/>
      <c r="J116" s="1422"/>
    </row>
    <row r="117" spans="1:10" s="2049" customFormat="1" ht="17.25">
      <c r="A117" s="2062" t="s">
        <v>2215</v>
      </c>
    </row>
    <row r="118" spans="1:10" s="2049" customFormat="1">
      <c r="A118" s="1908" t="s">
        <v>2194</v>
      </c>
      <c r="B118" s="2624">
        <v>44752</v>
      </c>
      <c r="C118" s="2627"/>
      <c r="D118" s="2627"/>
      <c r="E118" s="2627"/>
    </row>
    <row r="119" spans="1:10" s="2049" customFormat="1">
      <c r="A119" s="1908" t="s">
        <v>2203</v>
      </c>
      <c r="B119" s="2628" t="s">
        <v>2648</v>
      </c>
      <c r="C119" s="2628"/>
      <c r="D119" s="2628"/>
      <c r="E119" s="2628"/>
      <c r="F119" s="2628"/>
    </row>
    <row r="120" spans="1:10" s="2049" customFormat="1">
      <c r="A120" s="2053" t="s">
        <v>1073</v>
      </c>
      <c r="B120" s="2620" t="s">
        <v>2197</v>
      </c>
      <c r="C120" s="2621"/>
      <c r="D120" s="2621"/>
      <c r="E120" s="2621" t="s">
        <v>2198</v>
      </c>
      <c r="F120" s="2621"/>
      <c r="G120" s="2621"/>
      <c r="H120" s="2621" t="s">
        <v>2199</v>
      </c>
      <c r="I120" s="2621"/>
      <c r="J120" s="2622"/>
    </row>
    <row r="121" spans="1:10" s="2049" customFormat="1">
      <c r="A121" s="2054" t="s">
        <v>1284</v>
      </c>
      <c r="B121" s="2055" t="s">
        <v>2090</v>
      </c>
      <c r="C121" s="2056" t="s">
        <v>2091</v>
      </c>
      <c r="D121" s="2056" t="s">
        <v>1796</v>
      </c>
      <c r="E121" s="2056" t="s">
        <v>2090</v>
      </c>
      <c r="F121" s="2056" t="s">
        <v>2091</v>
      </c>
      <c r="G121" s="2056" t="s">
        <v>1796</v>
      </c>
      <c r="H121" s="2056" t="s">
        <v>2090</v>
      </c>
      <c r="I121" s="2056" t="s">
        <v>2091</v>
      </c>
      <c r="J121" s="2057" t="s">
        <v>1796</v>
      </c>
    </row>
    <row r="122" spans="1:10" s="2049" customFormat="1">
      <c r="A122" s="2058" t="s">
        <v>602</v>
      </c>
      <c r="B122" s="1058">
        <v>7302</v>
      </c>
      <c r="C122" s="1058">
        <v>7469</v>
      </c>
      <c r="D122" s="1058">
        <f t="shared" ref="D122:D127" si="15">SUM(B122:C122)</f>
        <v>14771</v>
      </c>
      <c r="E122" s="1058">
        <v>3458</v>
      </c>
      <c r="F122" s="1058">
        <v>3318</v>
      </c>
      <c r="G122" s="1058">
        <f>SUM(E122:F122)</f>
        <v>6776</v>
      </c>
      <c r="H122" s="1535">
        <f t="shared" ref="H122:J127" si="16">E122/B122*100</f>
        <v>47.356888523692135</v>
      </c>
      <c r="I122" s="1535">
        <f t="shared" si="16"/>
        <v>44.423617619493911</v>
      </c>
      <c r="J122" s="1535">
        <f t="shared" si="16"/>
        <v>45.873671383115564</v>
      </c>
    </row>
    <row r="123" spans="1:10" s="2049" customFormat="1">
      <c r="A123" s="2058" t="s">
        <v>600</v>
      </c>
      <c r="B123" s="1058">
        <v>8118</v>
      </c>
      <c r="C123" s="1058">
        <v>8077</v>
      </c>
      <c r="D123" s="1058">
        <f t="shared" si="15"/>
        <v>16195</v>
      </c>
      <c r="E123" s="1058">
        <v>3633</v>
      </c>
      <c r="F123" s="1058">
        <v>3518</v>
      </c>
      <c r="G123" s="1058">
        <f t="shared" ref="G123:G127" si="17">SUM(E123:F123)</f>
        <v>7151</v>
      </c>
      <c r="H123" s="1535">
        <f t="shared" si="16"/>
        <v>44.752402069475238</v>
      </c>
      <c r="I123" s="1535">
        <f t="shared" si="16"/>
        <v>43.555775659279433</v>
      </c>
      <c r="J123" s="1535">
        <f t="shared" si="16"/>
        <v>44.155603581352274</v>
      </c>
    </row>
    <row r="124" spans="1:10" s="2049" customFormat="1">
      <c r="A124" s="2058" t="s">
        <v>601</v>
      </c>
      <c r="B124" s="1058">
        <v>7951</v>
      </c>
      <c r="C124" s="1058">
        <v>7962</v>
      </c>
      <c r="D124" s="1058">
        <f t="shared" si="15"/>
        <v>15913</v>
      </c>
      <c r="E124" s="1058">
        <v>3641</v>
      </c>
      <c r="F124" s="1058">
        <v>3444</v>
      </c>
      <c r="G124" s="1058">
        <f t="shared" si="17"/>
        <v>7085</v>
      </c>
      <c r="H124" s="1535">
        <f t="shared" si="16"/>
        <v>45.792982014840902</v>
      </c>
      <c r="I124" s="1535">
        <f t="shared" si="16"/>
        <v>43.255463451394121</v>
      </c>
      <c r="J124" s="1535">
        <f t="shared" si="16"/>
        <v>44.523345692201346</v>
      </c>
    </row>
    <row r="125" spans="1:10" s="2049" customFormat="1" ht="13.5" customHeight="1">
      <c r="A125" s="2058" t="s">
        <v>598</v>
      </c>
      <c r="B125" s="1058">
        <v>42394</v>
      </c>
      <c r="C125" s="1058">
        <v>40589</v>
      </c>
      <c r="D125" s="1058">
        <f t="shared" si="15"/>
        <v>82983</v>
      </c>
      <c r="E125" s="1058">
        <v>21913</v>
      </c>
      <c r="F125" s="1058">
        <v>21129</v>
      </c>
      <c r="G125" s="1058">
        <f t="shared" si="17"/>
        <v>43042</v>
      </c>
      <c r="H125" s="1535">
        <f t="shared" si="16"/>
        <v>51.688918243147619</v>
      </c>
      <c r="I125" s="1535">
        <f t="shared" si="16"/>
        <v>52.055975756978491</v>
      </c>
      <c r="J125" s="1535">
        <f t="shared" si="16"/>
        <v>51.868454984755921</v>
      </c>
    </row>
    <row r="126" spans="1:10" s="2049" customFormat="1">
      <c r="A126" s="2058" t="s">
        <v>599</v>
      </c>
      <c r="B126" s="1058">
        <v>21932</v>
      </c>
      <c r="C126" s="1058">
        <v>21119</v>
      </c>
      <c r="D126" s="1058">
        <f t="shared" si="15"/>
        <v>43051</v>
      </c>
      <c r="E126" s="1058">
        <v>12220</v>
      </c>
      <c r="F126" s="1058">
        <v>11776</v>
      </c>
      <c r="G126" s="1058">
        <f t="shared" si="17"/>
        <v>23996</v>
      </c>
      <c r="H126" s="1535">
        <f t="shared" si="16"/>
        <v>55.717672806857557</v>
      </c>
      <c r="I126" s="1535">
        <f t="shared" si="16"/>
        <v>55.760215919314362</v>
      </c>
      <c r="J126" s="1535">
        <f t="shared" si="16"/>
        <v>55.738542658707111</v>
      </c>
    </row>
    <row r="127" spans="1:10" s="2049" customFormat="1">
      <c r="A127" s="2058" t="s">
        <v>603</v>
      </c>
      <c r="B127" s="1058">
        <v>9889</v>
      </c>
      <c r="C127" s="1058">
        <v>10063</v>
      </c>
      <c r="D127" s="1058">
        <f t="shared" si="15"/>
        <v>19952</v>
      </c>
      <c r="E127" s="1058">
        <v>4844</v>
      </c>
      <c r="F127" s="1058">
        <v>4771</v>
      </c>
      <c r="G127" s="1058">
        <f t="shared" si="17"/>
        <v>9615</v>
      </c>
      <c r="H127" s="1535">
        <f t="shared" si="16"/>
        <v>48.983719284052988</v>
      </c>
      <c r="I127" s="1535">
        <f t="shared" si="16"/>
        <v>47.411308754844477</v>
      </c>
      <c r="J127" s="1535">
        <f t="shared" si="16"/>
        <v>48.190657578187654</v>
      </c>
    </row>
    <row r="128" spans="1:10" s="2049" customFormat="1">
      <c r="A128" s="2058" t="s">
        <v>2212</v>
      </c>
      <c r="B128" s="1058">
        <v>134</v>
      </c>
      <c r="C128" s="1058">
        <v>151</v>
      </c>
      <c r="D128" s="1058">
        <f>SUM(B128:C128)</f>
        <v>285</v>
      </c>
      <c r="E128" s="1058">
        <v>35</v>
      </c>
      <c r="F128" s="1058">
        <v>24</v>
      </c>
      <c r="G128" s="1058">
        <f>SUM(E128:F128)</f>
        <v>59</v>
      </c>
      <c r="H128" s="1535">
        <f>E128/B128*100</f>
        <v>26.119402985074625</v>
      </c>
      <c r="I128" s="1535">
        <f>F128/C128*100</f>
        <v>15.894039735099339</v>
      </c>
      <c r="J128" s="1535">
        <f>G128/D128*100</f>
        <v>20.701754385964914</v>
      </c>
    </row>
    <row r="129" spans="1:10" s="2049" customFormat="1" ht="13.5" customHeight="1">
      <c r="A129" s="2063" t="s">
        <v>2207</v>
      </c>
      <c r="B129" s="1532">
        <f>SUM(B122:B128)</f>
        <v>97720</v>
      </c>
      <c r="C129" s="1532">
        <f>SUM(C122:C128)</f>
        <v>95430</v>
      </c>
      <c r="D129" s="1532">
        <f>SUM(B129:C129)</f>
        <v>193150</v>
      </c>
      <c r="E129" s="1532">
        <f>SUM(E122:E128)</f>
        <v>49744</v>
      </c>
      <c r="F129" s="1532">
        <f>SUM(F122:F128)</f>
        <v>47980</v>
      </c>
      <c r="G129" s="1532">
        <f>SUM(E129:F129)</f>
        <v>97724</v>
      </c>
      <c r="H129" s="1533">
        <f t="shared" ref="H129:J130" si="18">E129/B129*100</f>
        <v>50.904625460499389</v>
      </c>
      <c r="I129" s="1533">
        <f t="shared" si="18"/>
        <v>50.277690453735723</v>
      </c>
      <c r="J129" s="1533">
        <f t="shared" si="18"/>
        <v>50.594874449909398</v>
      </c>
    </row>
    <row r="130" spans="1:10" s="2049" customFormat="1">
      <c r="A130" s="2059" t="s">
        <v>2208</v>
      </c>
      <c r="B130" s="1549">
        <v>1200841</v>
      </c>
      <c r="C130" s="1549">
        <v>1208700</v>
      </c>
      <c r="D130" s="1549">
        <f>SUM(B130:C130)</f>
        <v>2409541</v>
      </c>
      <c r="E130" s="1549">
        <v>573181</v>
      </c>
      <c r="F130" s="1549">
        <v>564587</v>
      </c>
      <c r="G130" s="1549">
        <f>SUM(E130:F130)</f>
        <v>1137768</v>
      </c>
      <c r="H130" s="1530">
        <f t="shared" si="18"/>
        <v>47.731631414983333</v>
      </c>
      <c r="I130" s="1530">
        <f t="shared" si="18"/>
        <v>46.710267229254569</v>
      </c>
      <c r="J130" s="1530">
        <f t="shared" si="18"/>
        <v>47.21928367269949</v>
      </c>
    </row>
    <row r="131" spans="1:10" s="2049" customFormat="1">
      <c r="A131" s="2623"/>
      <c r="B131" s="2623"/>
      <c r="C131" s="2623"/>
      <c r="D131" s="2623"/>
      <c r="E131" s="2623"/>
      <c r="F131" s="2623"/>
      <c r="G131" s="2623"/>
      <c r="H131" s="2623"/>
      <c r="I131" s="2623"/>
      <c r="J131" s="2623"/>
    </row>
    <row r="132" spans="1:10" s="2049" customFormat="1">
      <c r="A132" s="2060" t="s">
        <v>1117</v>
      </c>
      <c r="B132" s="2055" t="s">
        <v>2090</v>
      </c>
      <c r="C132" s="2056" t="s">
        <v>2091</v>
      </c>
      <c r="D132" s="2057" t="s">
        <v>1796</v>
      </c>
      <c r="E132" s="1422"/>
      <c r="F132" s="1422"/>
      <c r="G132" s="1422"/>
      <c r="H132" s="1422"/>
      <c r="I132" s="1422"/>
      <c r="J132" s="1422"/>
    </row>
    <row r="133" spans="1:10" s="2049" customFormat="1">
      <c r="A133" s="2061" t="s">
        <v>2200</v>
      </c>
      <c r="B133" s="1528">
        <v>18913</v>
      </c>
      <c r="C133" s="1528">
        <v>20409</v>
      </c>
      <c r="D133" s="1528">
        <f>SUM(B133:C133)</f>
        <v>39322</v>
      </c>
      <c r="E133" s="1422"/>
      <c r="F133" s="1422"/>
      <c r="G133" s="1422"/>
      <c r="H133" s="1422"/>
      <c r="I133" s="1422"/>
      <c r="J133" s="1422"/>
    </row>
    <row r="134" spans="1:10" s="2049" customFormat="1">
      <c r="A134" s="2061" t="s">
        <v>2201</v>
      </c>
      <c r="B134" s="1528">
        <v>303</v>
      </c>
      <c r="C134" s="1528">
        <v>287</v>
      </c>
      <c r="D134" s="1528">
        <f>SUM(B134:C134)</f>
        <v>590</v>
      </c>
      <c r="E134" s="1422"/>
      <c r="F134" s="1422"/>
      <c r="G134" s="1422"/>
      <c r="H134" s="1422"/>
      <c r="I134" s="1422"/>
      <c r="J134" s="1422"/>
    </row>
    <row r="135" spans="1:10" s="2049" customFormat="1">
      <c r="A135" s="1422"/>
      <c r="B135" s="1422"/>
      <c r="C135" s="1422"/>
      <c r="D135" s="1422"/>
      <c r="E135" s="1422"/>
      <c r="F135" s="1422"/>
      <c r="G135" s="1422"/>
      <c r="H135" s="1422"/>
      <c r="I135" s="1422"/>
      <c r="J135" s="1422"/>
    </row>
    <row r="136" spans="1:10" s="2049" customFormat="1"/>
    <row r="137" spans="1:10" s="2049" customFormat="1" ht="17.25">
      <c r="A137" s="2062" t="s">
        <v>2218</v>
      </c>
    </row>
    <row r="138" spans="1:10" s="2049" customFormat="1">
      <c r="A138" s="1908" t="s">
        <v>2194</v>
      </c>
      <c r="B138" s="2624">
        <v>44752</v>
      </c>
      <c r="C138" s="2627"/>
      <c r="D138" s="2627"/>
      <c r="E138" s="2627"/>
    </row>
    <row r="139" spans="1:10" s="2049" customFormat="1">
      <c r="A139" s="1908" t="s">
        <v>2203</v>
      </c>
      <c r="B139" s="2628" t="s">
        <v>2648</v>
      </c>
      <c r="C139" s="2628"/>
      <c r="D139" s="2628"/>
      <c r="E139" s="2628"/>
      <c r="F139" s="2628"/>
    </row>
    <row r="140" spans="1:10" s="2049" customFormat="1">
      <c r="A140" s="2053" t="s">
        <v>1073</v>
      </c>
      <c r="B140" s="2620" t="s">
        <v>2197</v>
      </c>
      <c r="C140" s="2621"/>
      <c r="D140" s="2621"/>
      <c r="E140" s="2621" t="s">
        <v>2198</v>
      </c>
      <c r="F140" s="2621"/>
      <c r="G140" s="2621"/>
      <c r="H140" s="2621" t="s">
        <v>2199</v>
      </c>
      <c r="I140" s="2621"/>
      <c r="J140" s="2622"/>
    </row>
    <row r="141" spans="1:10" s="2049" customFormat="1">
      <c r="A141" s="2054" t="s">
        <v>1284</v>
      </c>
      <c r="B141" s="2055" t="s">
        <v>2090</v>
      </c>
      <c r="C141" s="2056" t="s">
        <v>2091</v>
      </c>
      <c r="D141" s="2056" t="s">
        <v>1796</v>
      </c>
      <c r="E141" s="2056" t="s">
        <v>2090</v>
      </c>
      <c r="F141" s="2056" t="s">
        <v>2091</v>
      </c>
      <c r="G141" s="2056" t="s">
        <v>1796</v>
      </c>
      <c r="H141" s="2056" t="s">
        <v>2090</v>
      </c>
      <c r="I141" s="2056" t="s">
        <v>2091</v>
      </c>
      <c r="J141" s="2057" t="s">
        <v>1796</v>
      </c>
    </row>
    <row r="142" spans="1:10" s="2049" customFormat="1">
      <c r="A142" s="2058" t="s">
        <v>602</v>
      </c>
      <c r="B142" s="1058">
        <v>7302</v>
      </c>
      <c r="C142" s="1058">
        <v>7469</v>
      </c>
      <c r="D142" s="1051">
        <f t="shared" ref="D142:D147" si="19">SUM(B142:C142)</f>
        <v>14771</v>
      </c>
      <c r="E142" s="1051">
        <v>3458</v>
      </c>
      <c r="F142" s="1051">
        <v>3318</v>
      </c>
      <c r="G142" s="1051">
        <f>SUM(E142:F142)</f>
        <v>6776</v>
      </c>
      <c r="H142" s="1547">
        <f t="shared" ref="H142:J147" si="20">E142/B142*100</f>
        <v>47.356888523692135</v>
      </c>
      <c r="I142" s="1547">
        <f t="shared" si="20"/>
        <v>44.423617619493911</v>
      </c>
      <c r="J142" s="1547">
        <f t="shared" si="20"/>
        <v>45.873671383115564</v>
      </c>
    </row>
    <row r="143" spans="1:10" s="2049" customFormat="1">
      <c r="A143" s="2058" t="s">
        <v>600</v>
      </c>
      <c r="B143" s="1058">
        <v>8118</v>
      </c>
      <c r="C143" s="1058">
        <v>8077</v>
      </c>
      <c r="D143" s="1051">
        <f t="shared" si="19"/>
        <v>16195</v>
      </c>
      <c r="E143" s="1051">
        <v>3633</v>
      </c>
      <c r="F143" s="1051">
        <v>3518</v>
      </c>
      <c r="G143" s="1051">
        <f t="shared" ref="G143:G147" si="21">SUM(E143:F143)</f>
        <v>7151</v>
      </c>
      <c r="H143" s="1547">
        <f t="shared" si="20"/>
        <v>44.752402069475238</v>
      </c>
      <c r="I143" s="1547">
        <f t="shared" si="20"/>
        <v>43.555775659279433</v>
      </c>
      <c r="J143" s="1547">
        <f t="shared" si="20"/>
        <v>44.155603581352274</v>
      </c>
    </row>
    <row r="144" spans="1:10" s="2049" customFormat="1">
      <c r="A144" s="2058" t="s">
        <v>601</v>
      </c>
      <c r="B144" s="1058">
        <v>7951</v>
      </c>
      <c r="C144" s="1058">
        <v>7962</v>
      </c>
      <c r="D144" s="1051">
        <f t="shared" si="19"/>
        <v>15913</v>
      </c>
      <c r="E144" s="1051">
        <v>3642</v>
      </c>
      <c r="F144" s="1051">
        <v>3444</v>
      </c>
      <c r="G144" s="1051">
        <f t="shared" si="21"/>
        <v>7086</v>
      </c>
      <c r="H144" s="1547">
        <f t="shared" si="20"/>
        <v>45.805559049176203</v>
      </c>
      <c r="I144" s="1547">
        <f t="shared" si="20"/>
        <v>43.255463451394121</v>
      </c>
      <c r="J144" s="1547">
        <f t="shared" si="20"/>
        <v>44.529629862376673</v>
      </c>
    </row>
    <row r="145" spans="1:10" s="2049" customFormat="1" ht="13.5" customHeight="1">
      <c r="A145" s="2058" t="s">
        <v>598</v>
      </c>
      <c r="B145" s="1058">
        <v>42394</v>
      </c>
      <c r="C145" s="1058">
        <v>40589</v>
      </c>
      <c r="D145" s="1051">
        <f t="shared" si="19"/>
        <v>82983</v>
      </c>
      <c r="E145" s="1051">
        <v>21912</v>
      </c>
      <c r="F145" s="1051">
        <v>21129</v>
      </c>
      <c r="G145" s="1051">
        <f t="shared" si="21"/>
        <v>43041</v>
      </c>
      <c r="H145" s="1547">
        <f t="shared" si="20"/>
        <v>51.686559418785684</v>
      </c>
      <c r="I145" s="1547">
        <f t="shared" si="20"/>
        <v>52.055975756978491</v>
      </c>
      <c r="J145" s="1547">
        <f t="shared" si="20"/>
        <v>51.86724991865804</v>
      </c>
    </row>
    <row r="146" spans="1:10" s="2049" customFormat="1">
      <c r="A146" s="2058" t="s">
        <v>599</v>
      </c>
      <c r="B146" s="1058">
        <v>21932</v>
      </c>
      <c r="C146" s="1058">
        <v>21119</v>
      </c>
      <c r="D146" s="1051">
        <f t="shared" si="19"/>
        <v>43051</v>
      </c>
      <c r="E146" s="1051">
        <v>12219</v>
      </c>
      <c r="F146" s="1051">
        <v>11776</v>
      </c>
      <c r="G146" s="1051">
        <f t="shared" si="21"/>
        <v>23995</v>
      </c>
      <c r="H146" s="1547">
        <f t="shared" si="20"/>
        <v>55.713113259164693</v>
      </c>
      <c r="I146" s="1547">
        <f t="shared" si="20"/>
        <v>55.760215919314362</v>
      </c>
      <c r="J146" s="1547">
        <f t="shared" si="20"/>
        <v>55.736219832291937</v>
      </c>
    </row>
    <row r="147" spans="1:10" s="2049" customFormat="1">
      <c r="A147" s="2058" t="s">
        <v>603</v>
      </c>
      <c r="B147" s="1058">
        <v>9889</v>
      </c>
      <c r="C147" s="1058">
        <v>10063</v>
      </c>
      <c r="D147" s="1051">
        <f t="shared" si="19"/>
        <v>19952</v>
      </c>
      <c r="E147" s="1051">
        <v>4844</v>
      </c>
      <c r="F147" s="1051">
        <v>4772</v>
      </c>
      <c r="G147" s="1051">
        <f t="shared" si="21"/>
        <v>9616</v>
      </c>
      <c r="H147" s="1547">
        <f t="shared" si="20"/>
        <v>48.983719284052988</v>
      </c>
      <c r="I147" s="1547">
        <f t="shared" si="20"/>
        <v>47.421246149259666</v>
      </c>
      <c r="J147" s="1547">
        <f t="shared" si="20"/>
        <v>48.195669607056935</v>
      </c>
    </row>
    <row r="148" spans="1:10" s="2049" customFormat="1">
      <c r="A148" s="2059" t="s">
        <v>2212</v>
      </c>
      <c r="B148" s="1058">
        <v>134</v>
      </c>
      <c r="C148" s="1058">
        <v>151</v>
      </c>
      <c r="D148" s="1528">
        <f>SUM(B148:C148)</f>
        <v>285</v>
      </c>
      <c r="E148" s="1528">
        <v>36</v>
      </c>
      <c r="F148" s="1528">
        <v>27</v>
      </c>
      <c r="G148" s="1528">
        <f>SUM(E148:F148)</f>
        <v>63</v>
      </c>
      <c r="H148" s="1530">
        <f>E148/B148*100</f>
        <v>26.865671641791046</v>
      </c>
      <c r="I148" s="1530">
        <f>F148/C148*100</f>
        <v>17.880794701986755</v>
      </c>
      <c r="J148" s="1530">
        <f>G148/D148*100</f>
        <v>22.105263157894736</v>
      </c>
    </row>
    <row r="149" spans="1:10" s="2049" customFormat="1" ht="13.5" customHeight="1">
      <c r="A149" s="2063" t="s">
        <v>2207</v>
      </c>
      <c r="B149" s="1532">
        <f>SUM(B142:B148)</f>
        <v>97720</v>
      </c>
      <c r="C149" s="1532">
        <f>SUM(C142:C148)</f>
        <v>95430</v>
      </c>
      <c r="D149" s="1532">
        <f>SUM(B149:C149)</f>
        <v>193150</v>
      </c>
      <c r="E149" s="1532">
        <f>SUM(E142:E148)</f>
        <v>49744</v>
      </c>
      <c r="F149" s="1532">
        <f>SUM(F142:F148)</f>
        <v>47984</v>
      </c>
      <c r="G149" s="1532">
        <f>SUM(E149:F149)</f>
        <v>97728</v>
      </c>
      <c r="H149" s="1533">
        <f t="shared" ref="H149:J150" si="22">E149/B149*100</f>
        <v>50.904625460499389</v>
      </c>
      <c r="I149" s="1533">
        <f t="shared" si="22"/>
        <v>50.281882007754376</v>
      </c>
      <c r="J149" s="1533">
        <f t="shared" si="22"/>
        <v>50.596945379238932</v>
      </c>
    </row>
    <row r="150" spans="1:10" s="2049" customFormat="1">
      <c r="A150" s="2063" t="s">
        <v>2208</v>
      </c>
      <c r="B150" s="1549">
        <v>1200841</v>
      </c>
      <c r="C150" s="1549">
        <v>1208700</v>
      </c>
      <c r="D150" s="1538">
        <f>SUM(B150:C150)</f>
        <v>2409541</v>
      </c>
      <c r="E150" s="1538">
        <v>573177</v>
      </c>
      <c r="F150" s="1538">
        <v>564576</v>
      </c>
      <c r="G150" s="1538">
        <f>SUM(E150:F150)</f>
        <v>1137753</v>
      </c>
      <c r="H150" s="1533">
        <f t="shared" si="22"/>
        <v>47.731298315097504</v>
      </c>
      <c r="I150" s="1533">
        <f t="shared" si="22"/>
        <v>46.709357160585753</v>
      </c>
      <c r="J150" s="1533">
        <f t="shared" si="22"/>
        <v>47.218661147496555</v>
      </c>
    </row>
    <row r="151" spans="1:10" s="2049" customFormat="1">
      <c r="A151" s="2623"/>
      <c r="B151" s="2623"/>
      <c r="C151" s="2623"/>
      <c r="D151" s="2623"/>
      <c r="E151" s="2623"/>
      <c r="F151" s="2623"/>
      <c r="G151" s="2623"/>
      <c r="H151" s="2623"/>
      <c r="I151" s="2623"/>
      <c r="J151" s="2623"/>
    </row>
    <row r="152" spans="1:10" s="2049" customFormat="1">
      <c r="A152" s="2060" t="s">
        <v>1117</v>
      </c>
      <c r="B152" s="2055" t="s">
        <v>2090</v>
      </c>
      <c r="C152" s="2056" t="s">
        <v>2091</v>
      </c>
      <c r="D152" s="2057" t="s">
        <v>1796</v>
      </c>
      <c r="E152" s="1422"/>
      <c r="F152" s="1422"/>
      <c r="G152" s="1422"/>
      <c r="H152" s="1422"/>
      <c r="I152" s="1422"/>
      <c r="J152" s="1422"/>
    </row>
    <row r="153" spans="1:10" s="2049" customFormat="1">
      <c r="A153" s="2055" t="s">
        <v>2200</v>
      </c>
      <c r="B153" s="1532">
        <v>18913</v>
      </c>
      <c r="C153" s="1532">
        <v>20409</v>
      </c>
      <c r="D153" s="1532">
        <f>SUM(B153:C153)</f>
        <v>39322</v>
      </c>
      <c r="E153" s="1422"/>
      <c r="F153" s="1422"/>
      <c r="G153" s="1422"/>
      <c r="H153" s="1422"/>
      <c r="I153" s="1422"/>
      <c r="J153" s="1422"/>
    </row>
    <row r="154" spans="1:10" s="2049" customFormat="1">
      <c r="A154" s="2061" t="s">
        <v>2201</v>
      </c>
      <c r="B154" s="1528">
        <v>303</v>
      </c>
      <c r="C154" s="1528">
        <v>288</v>
      </c>
      <c r="D154" s="1528">
        <f>SUM(B154:C154)</f>
        <v>591</v>
      </c>
      <c r="E154" s="1422"/>
      <c r="F154" s="1422"/>
      <c r="G154" s="1422"/>
      <c r="H154" s="1422"/>
      <c r="I154" s="1422"/>
      <c r="J154" s="1422"/>
    </row>
    <row r="155" spans="1:10" s="2049" customFormat="1">
      <c r="A155" s="2064"/>
      <c r="B155" s="1051"/>
      <c r="C155" s="1051"/>
      <c r="D155" s="1051"/>
      <c r="E155" s="1422"/>
      <c r="F155" s="1422"/>
      <c r="G155" s="1422"/>
      <c r="H155" s="1422"/>
      <c r="I155" s="1422"/>
      <c r="J155" s="1422"/>
    </row>
    <row r="156" spans="1:10" s="2049" customFormat="1">
      <c r="A156" s="2064"/>
      <c r="B156" s="1550"/>
      <c r="C156" s="1550"/>
      <c r="D156" s="1550"/>
      <c r="E156" s="1550"/>
      <c r="F156" s="1550"/>
      <c r="G156" s="1550"/>
      <c r="H156" s="1547"/>
      <c r="I156" s="1547"/>
      <c r="J156" s="1547"/>
    </row>
    <row r="157" spans="1:10" s="2049" customFormat="1" ht="17.25">
      <c r="A157" s="2062" t="s">
        <v>2215</v>
      </c>
    </row>
    <row r="158" spans="1:10" s="2049" customFormat="1">
      <c r="A158" s="1908" t="s">
        <v>2194</v>
      </c>
      <c r="B158" s="2627" t="s">
        <v>2216</v>
      </c>
      <c r="C158" s="2627"/>
      <c r="D158" s="2627"/>
      <c r="E158" s="2627"/>
    </row>
    <row r="159" spans="1:10" s="2049" customFormat="1">
      <c r="A159" s="1908" t="s">
        <v>2203</v>
      </c>
      <c r="B159" s="2628" t="s">
        <v>2217</v>
      </c>
      <c r="C159" s="2628"/>
      <c r="D159" s="2628"/>
      <c r="E159" s="2628"/>
      <c r="F159" s="2628"/>
    </row>
    <row r="160" spans="1:10" s="2049" customFormat="1">
      <c r="A160" s="2053" t="s">
        <v>1073</v>
      </c>
      <c r="B160" s="2620" t="s">
        <v>2197</v>
      </c>
      <c r="C160" s="2621"/>
      <c r="D160" s="2621"/>
      <c r="E160" s="2621" t="s">
        <v>2198</v>
      </c>
      <c r="F160" s="2621"/>
      <c r="G160" s="2621"/>
      <c r="H160" s="2621" t="s">
        <v>2199</v>
      </c>
      <c r="I160" s="2621"/>
      <c r="J160" s="2622"/>
    </row>
    <row r="161" spans="1:10" s="2049" customFormat="1">
      <c r="A161" s="2054" t="s">
        <v>1284</v>
      </c>
      <c r="B161" s="2055" t="s">
        <v>2090</v>
      </c>
      <c r="C161" s="2056" t="s">
        <v>2091</v>
      </c>
      <c r="D161" s="2056" t="s">
        <v>1796</v>
      </c>
      <c r="E161" s="2056" t="s">
        <v>2090</v>
      </c>
      <c r="F161" s="2056" t="s">
        <v>2091</v>
      </c>
      <c r="G161" s="2056" t="s">
        <v>1796</v>
      </c>
      <c r="H161" s="2056" t="s">
        <v>2090</v>
      </c>
      <c r="I161" s="2056" t="s">
        <v>2091</v>
      </c>
      <c r="J161" s="2057" t="s">
        <v>1796</v>
      </c>
    </row>
    <row r="162" spans="1:10" s="2049" customFormat="1">
      <c r="A162" s="2058" t="s">
        <v>602</v>
      </c>
      <c r="B162" s="1058">
        <v>7670</v>
      </c>
      <c r="C162" s="1058">
        <v>7882</v>
      </c>
      <c r="D162" s="1058">
        <f t="shared" ref="D162:D167" si="23">SUM(B162:C162)</f>
        <v>15552</v>
      </c>
      <c r="E162" s="1058">
        <v>3555</v>
      </c>
      <c r="F162" s="1058">
        <v>3417</v>
      </c>
      <c r="G162" s="1058">
        <f>SUM(E162:F162)</f>
        <v>6972</v>
      </c>
      <c r="H162" s="1535">
        <f t="shared" ref="H162:J167" si="24">E162/B162*100</f>
        <v>46.349413298565842</v>
      </c>
      <c r="I162" s="1535">
        <f t="shared" si="24"/>
        <v>43.351941131692463</v>
      </c>
      <c r="J162" s="1535">
        <f t="shared" si="24"/>
        <v>44.830246913580247</v>
      </c>
    </row>
    <row r="163" spans="1:10" s="2049" customFormat="1">
      <c r="A163" s="2058" t="s">
        <v>600</v>
      </c>
      <c r="B163" s="1058">
        <v>7879</v>
      </c>
      <c r="C163" s="1058">
        <v>7955</v>
      </c>
      <c r="D163" s="1058">
        <f t="shared" si="23"/>
        <v>15834</v>
      </c>
      <c r="E163" s="1058">
        <v>3365</v>
      </c>
      <c r="F163" s="1058">
        <v>3257</v>
      </c>
      <c r="G163" s="1058">
        <f t="shared" ref="G163:G167" si="25">SUM(E163:F163)</f>
        <v>6622</v>
      </c>
      <c r="H163" s="1535">
        <f t="shared" si="24"/>
        <v>42.70846554131235</v>
      </c>
      <c r="I163" s="1535">
        <f t="shared" si="24"/>
        <v>40.942803268384665</v>
      </c>
      <c r="J163" s="1535">
        <f t="shared" si="24"/>
        <v>41.821396993810787</v>
      </c>
    </row>
    <row r="164" spans="1:10" s="2049" customFormat="1">
      <c r="A164" s="2058" t="s">
        <v>601</v>
      </c>
      <c r="B164" s="1058">
        <v>7707</v>
      </c>
      <c r="C164" s="1058">
        <v>7748</v>
      </c>
      <c r="D164" s="1058">
        <f t="shared" si="23"/>
        <v>15455</v>
      </c>
      <c r="E164" s="1058">
        <v>3117</v>
      </c>
      <c r="F164" s="1058">
        <v>2947</v>
      </c>
      <c r="G164" s="1058">
        <f t="shared" si="25"/>
        <v>6064</v>
      </c>
      <c r="H164" s="1535">
        <f t="shared" si="24"/>
        <v>40.443752432853252</v>
      </c>
      <c r="I164" s="1535">
        <f t="shared" si="24"/>
        <v>38.035622096024781</v>
      </c>
      <c r="J164" s="1535">
        <f t="shared" si="24"/>
        <v>39.236493044322224</v>
      </c>
    </row>
    <row r="165" spans="1:10" s="2049" customFormat="1" ht="13.5" customHeight="1">
      <c r="A165" s="2058" t="s">
        <v>598</v>
      </c>
      <c r="B165" s="1058">
        <v>38962</v>
      </c>
      <c r="C165" s="1058">
        <v>37403</v>
      </c>
      <c r="D165" s="1058">
        <f t="shared" si="23"/>
        <v>76365</v>
      </c>
      <c r="E165" s="1058">
        <v>18720</v>
      </c>
      <c r="F165" s="1058">
        <v>17570</v>
      </c>
      <c r="G165" s="1058">
        <f t="shared" si="25"/>
        <v>36290</v>
      </c>
      <c r="H165" s="1535">
        <f t="shared" si="24"/>
        <v>48.046814845233818</v>
      </c>
      <c r="I165" s="1535">
        <f t="shared" si="24"/>
        <v>46.974841590246776</v>
      </c>
      <c r="J165" s="1535">
        <f t="shared" si="24"/>
        <v>47.521770444575395</v>
      </c>
    </row>
    <row r="166" spans="1:10" s="2049" customFormat="1">
      <c r="A166" s="2058" t="s">
        <v>599</v>
      </c>
      <c r="B166" s="1058">
        <v>20113</v>
      </c>
      <c r="C166" s="1058">
        <v>19359</v>
      </c>
      <c r="D166" s="1058">
        <f t="shared" si="23"/>
        <v>39472</v>
      </c>
      <c r="E166" s="1058">
        <v>10668</v>
      </c>
      <c r="F166" s="1058">
        <v>10087</v>
      </c>
      <c r="G166" s="1058">
        <f t="shared" si="25"/>
        <v>20755</v>
      </c>
      <c r="H166" s="1535">
        <f t="shared" si="24"/>
        <v>53.040322179684786</v>
      </c>
      <c r="I166" s="1535">
        <f t="shared" si="24"/>
        <v>52.104964099385299</v>
      </c>
      <c r="J166" s="1535">
        <f t="shared" si="24"/>
        <v>52.581576813944068</v>
      </c>
    </row>
    <row r="167" spans="1:10" s="2049" customFormat="1">
      <c r="A167" s="2058" t="s">
        <v>603</v>
      </c>
      <c r="B167" s="1058">
        <v>10048</v>
      </c>
      <c r="C167" s="1058">
        <v>10279</v>
      </c>
      <c r="D167" s="1058">
        <f t="shared" si="23"/>
        <v>20327</v>
      </c>
      <c r="E167" s="1058">
        <v>4862</v>
      </c>
      <c r="F167" s="1058">
        <v>4791</v>
      </c>
      <c r="G167" s="1058">
        <f t="shared" si="25"/>
        <v>9653</v>
      </c>
      <c r="H167" s="1535">
        <f t="shared" si="24"/>
        <v>48.387738853503187</v>
      </c>
      <c r="I167" s="1535">
        <f t="shared" si="24"/>
        <v>46.609592372798907</v>
      </c>
      <c r="J167" s="1535">
        <f t="shared" si="24"/>
        <v>47.488562011118219</v>
      </c>
    </row>
    <row r="168" spans="1:10" s="2049" customFormat="1">
      <c r="A168" s="2058" t="s">
        <v>2212</v>
      </c>
      <c r="B168" s="1058">
        <v>135</v>
      </c>
      <c r="C168" s="1058">
        <v>147</v>
      </c>
      <c r="D168" s="1058">
        <f>SUM(B168:C168)</f>
        <v>282</v>
      </c>
      <c r="E168" s="1058">
        <v>32</v>
      </c>
      <c r="F168" s="1058">
        <v>28</v>
      </c>
      <c r="G168" s="1058">
        <f>SUM(E168:F168)</f>
        <v>60</v>
      </c>
      <c r="H168" s="1535">
        <f>E168/B168*100</f>
        <v>23.703703703703706</v>
      </c>
      <c r="I168" s="1535">
        <f>F168/C168*100</f>
        <v>19.047619047619047</v>
      </c>
      <c r="J168" s="1535">
        <f>G168/D168*100</f>
        <v>21.276595744680851</v>
      </c>
    </row>
    <row r="169" spans="1:10" s="2049" customFormat="1" ht="13.5" customHeight="1">
      <c r="A169" s="2063" t="s">
        <v>2207</v>
      </c>
      <c r="B169" s="1532">
        <f>SUM(B162:B168)</f>
        <v>92514</v>
      </c>
      <c r="C169" s="1532">
        <f>SUM(C162:C168)</f>
        <v>90773</v>
      </c>
      <c r="D169" s="1532">
        <f>SUM(B169:C169)</f>
        <v>183287</v>
      </c>
      <c r="E169" s="1532">
        <f>SUM(E162:E168)</f>
        <v>44319</v>
      </c>
      <c r="F169" s="1532">
        <f>SUM(F162:F168)</f>
        <v>42097</v>
      </c>
      <c r="G169" s="1532">
        <f>SUM(E169:F169)</f>
        <v>86416</v>
      </c>
      <c r="H169" s="1533">
        <f t="shared" ref="H169:J170" si="26">E169/B169*100</f>
        <v>47.905181918412346</v>
      </c>
      <c r="I169" s="1533">
        <f t="shared" si="26"/>
        <v>46.376125059213642</v>
      </c>
      <c r="J169" s="1533">
        <f t="shared" si="26"/>
        <v>47.147915564115294</v>
      </c>
    </row>
    <row r="170" spans="1:10" s="2049" customFormat="1">
      <c r="A170" s="2059" t="s">
        <v>2208</v>
      </c>
      <c r="B170" s="1549">
        <v>1210963</v>
      </c>
      <c r="C170" s="1549">
        <v>1220568</v>
      </c>
      <c r="D170" s="1549">
        <f>SUM(B170:C170)</f>
        <v>2431531</v>
      </c>
      <c r="E170" s="1549">
        <v>554301</v>
      </c>
      <c r="F170" s="1549">
        <v>540279</v>
      </c>
      <c r="G170" s="1549">
        <f>SUM(E170:F170)</f>
        <v>1094580</v>
      </c>
      <c r="H170" s="1530">
        <f t="shared" si="26"/>
        <v>45.773570290752069</v>
      </c>
      <c r="I170" s="1530">
        <f t="shared" si="26"/>
        <v>44.264555518414376</v>
      </c>
      <c r="J170" s="1530">
        <f t="shared" si="26"/>
        <v>45.016082459980979</v>
      </c>
    </row>
    <row r="171" spans="1:10" s="2049" customFormat="1">
      <c r="A171" s="2623"/>
      <c r="B171" s="2623"/>
      <c r="C171" s="2623"/>
      <c r="D171" s="2623"/>
      <c r="E171" s="2623"/>
      <c r="F171" s="2623"/>
      <c r="G171" s="2623"/>
      <c r="H171" s="2623"/>
      <c r="I171" s="2623"/>
      <c r="J171" s="2623"/>
    </row>
    <row r="172" spans="1:10" s="2049" customFormat="1">
      <c r="A172" s="2060" t="s">
        <v>1117</v>
      </c>
      <c r="B172" s="2055" t="s">
        <v>2090</v>
      </c>
      <c r="C172" s="2056" t="s">
        <v>2091</v>
      </c>
      <c r="D172" s="2057" t="s">
        <v>1796</v>
      </c>
      <c r="E172" s="1422"/>
      <c r="F172" s="1422"/>
      <c r="G172" s="1422"/>
      <c r="H172" s="1422"/>
      <c r="I172" s="1422"/>
      <c r="J172" s="1422"/>
    </row>
    <row r="173" spans="1:10" s="2049" customFormat="1">
      <c r="A173" s="2061" t="s">
        <v>2200</v>
      </c>
      <c r="B173" s="1528">
        <v>14464</v>
      </c>
      <c r="C173" s="1528">
        <v>15425</v>
      </c>
      <c r="D173" s="1528">
        <f>SUM(B173:C173)</f>
        <v>29889</v>
      </c>
      <c r="E173" s="1422"/>
      <c r="F173" s="1422"/>
      <c r="G173" s="1422"/>
      <c r="H173" s="1422"/>
      <c r="I173" s="1422"/>
      <c r="J173" s="1422"/>
    </row>
    <row r="174" spans="1:10" s="2049" customFormat="1">
      <c r="A174" s="2061" t="s">
        <v>2201</v>
      </c>
      <c r="B174" s="1528">
        <v>222</v>
      </c>
      <c r="C174" s="1528">
        <v>233</v>
      </c>
      <c r="D174" s="1528">
        <f>SUM(B174:C174)</f>
        <v>455</v>
      </c>
      <c r="E174" s="1422"/>
      <c r="F174" s="1422"/>
      <c r="G174" s="1422"/>
      <c r="H174" s="1422"/>
      <c r="I174" s="1422"/>
      <c r="J174" s="1422"/>
    </row>
    <row r="175" spans="1:10" s="2049" customFormat="1">
      <c r="A175" s="2064"/>
      <c r="B175" s="1051"/>
      <c r="C175" s="1051"/>
      <c r="D175" s="1051"/>
      <c r="E175" s="1422"/>
      <c r="F175" s="1422"/>
      <c r="G175" s="1422"/>
      <c r="H175" s="1422"/>
      <c r="I175" s="1422"/>
      <c r="J175" s="1422"/>
    </row>
    <row r="176" spans="1:10" s="2049" customFormat="1">
      <c r="A176" s="1422"/>
      <c r="B176" s="1422"/>
      <c r="C176" s="1422"/>
      <c r="D176" s="1422"/>
      <c r="E176" s="1422"/>
      <c r="F176" s="1422"/>
      <c r="G176" s="1422"/>
      <c r="H176" s="1422"/>
      <c r="I176" s="1422"/>
      <c r="J176" s="1422"/>
    </row>
    <row r="177" spans="1:10" s="2049" customFormat="1" ht="17.25">
      <c r="A177" s="2062" t="s">
        <v>2218</v>
      </c>
    </row>
    <row r="178" spans="1:10" s="2049" customFormat="1">
      <c r="A178" s="1908" t="s">
        <v>2194</v>
      </c>
      <c r="B178" s="2624" t="s">
        <v>2219</v>
      </c>
      <c r="C178" s="2624"/>
      <c r="D178" s="2624"/>
      <c r="E178" s="2624"/>
    </row>
    <row r="179" spans="1:10" s="2049" customFormat="1">
      <c r="A179" s="1908" t="s">
        <v>2203</v>
      </c>
      <c r="B179" s="2628" t="s">
        <v>2217</v>
      </c>
      <c r="C179" s="2628"/>
      <c r="D179" s="2628"/>
      <c r="E179" s="2628"/>
      <c r="F179" s="2628"/>
    </row>
    <row r="180" spans="1:10" s="2049" customFormat="1">
      <c r="A180" s="2053" t="s">
        <v>1073</v>
      </c>
      <c r="B180" s="2620" t="s">
        <v>2197</v>
      </c>
      <c r="C180" s="2621"/>
      <c r="D180" s="2621"/>
      <c r="E180" s="2621" t="s">
        <v>2198</v>
      </c>
      <c r="F180" s="2621"/>
      <c r="G180" s="2621"/>
      <c r="H180" s="2621" t="s">
        <v>2199</v>
      </c>
      <c r="I180" s="2621"/>
      <c r="J180" s="2622"/>
    </row>
    <row r="181" spans="1:10" s="2049" customFormat="1">
      <c r="A181" s="2054" t="s">
        <v>1284</v>
      </c>
      <c r="B181" s="2055" t="s">
        <v>2090</v>
      </c>
      <c r="C181" s="2056" t="s">
        <v>2091</v>
      </c>
      <c r="D181" s="2056" t="s">
        <v>1796</v>
      </c>
      <c r="E181" s="2056" t="s">
        <v>2090</v>
      </c>
      <c r="F181" s="2056" t="s">
        <v>2091</v>
      </c>
      <c r="G181" s="2056" t="s">
        <v>1796</v>
      </c>
      <c r="H181" s="2056" t="s">
        <v>2090</v>
      </c>
      <c r="I181" s="2056" t="s">
        <v>2091</v>
      </c>
      <c r="J181" s="2057" t="s">
        <v>1796</v>
      </c>
    </row>
    <row r="182" spans="1:10" s="2049" customFormat="1">
      <c r="A182" s="2058" t="s">
        <v>602</v>
      </c>
      <c r="B182" s="1051">
        <v>7670</v>
      </c>
      <c r="C182" s="1051">
        <v>7882</v>
      </c>
      <c r="D182" s="1051">
        <f t="shared" ref="D182:D187" si="27">SUM(B182:C182)</f>
        <v>15552</v>
      </c>
      <c r="E182" s="1051">
        <v>3555</v>
      </c>
      <c r="F182" s="1051">
        <v>3417</v>
      </c>
      <c r="G182" s="1051">
        <f>SUM(E182:F182)</f>
        <v>6972</v>
      </c>
      <c r="H182" s="1547">
        <f t="shared" ref="H182:J187" si="28">E182/B182*100</f>
        <v>46.349413298565842</v>
      </c>
      <c r="I182" s="1547">
        <f t="shared" si="28"/>
        <v>43.351941131692463</v>
      </c>
      <c r="J182" s="1547">
        <f t="shared" si="28"/>
        <v>44.830246913580247</v>
      </c>
    </row>
    <row r="183" spans="1:10" s="2049" customFormat="1">
      <c r="A183" s="2058" t="s">
        <v>600</v>
      </c>
      <c r="B183" s="1051">
        <v>7879</v>
      </c>
      <c r="C183" s="1051">
        <v>7955</v>
      </c>
      <c r="D183" s="1051">
        <f t="shared" si="27"/>
        <v>15834</v>
      </c>
      <c r="E183" s="1051">
        <v>3365</v>
      </c>
      <c r="F183" s="1051">
        <v>3257</v>
      </c>
      <c r="G183" s="1051">
        <f t="shared" ref="G183:G187" si="29">SUM(E183:F183)</f>
        <v>6622</v>
      </c>
      <c r="H183" s="1547">
        <f t="shared" si="28"/>
        <v>42.70846554131235</v>
      </c>
      <c r="I183" s="1547">
        <f t="shared" si="28"/>
        <v>40.942803268384665</v>
      </c>
      <c r="J183" s="1547">
        <f t="shared" si="28"/>
        <v>41.821396993810787</v>
      </c>
    </row>
    <row r="184" spans="1:10" s="2049" customFormat="1">
      <c r="A184" s="2058" t="s">
        <v>601</v>
      </c>
      <c r="B184" s="1051">
        <v>7707</v>
      </c>
      <c r="C184" s="1051">
        <v>7748</v>
      </c>
      <c r="D184" s="1051">
        <f t="shared" si="27"/>
        <v>15455</v>
      </c>
      <c r="E184" s="1051">
        <v>3117</v>
      </c>
      <c r="F184" s="1051">
        <v>2947</v>
      </c>
      <c r="G184" s="1051">
        <f t="shared" si="29"/>
        <v>6064</v>
      </c>
      <c r="H184" s="1547">
        <f t="shared" si="28"/>
        <v>40.443752432853252</v>
      </c>
      <c r="I184" s="1547">
        <f t="shared" si="28"/>
        <v>38.035622096024781</v>
      </c>
      <c r="J184" s="1547">
        <f t="shared" si="28"/>
        <v>39.236493044322224</v>
      </c>
    </row>
    <row r="185" spans="1:10" s="2049" customFormat="1" ht="13.5" customHeight="1">
      <c r="A185" s="2058" t="s">
        <v>598</v>
      </c>
      <c r="B185" s="1051">
        <v>38962</v>
      </c>
      <c r="C185" s="1051">
        <v>37403</v>
      </c>
      <c r="D185" s="1051">
        <f t="shared" si="27"/>
        <v>76365</v>
      </c>
      <c r="E185" s="1051">
        <v>18719</v>
      </c>
      <c r="F185" s="1051">
        <v>17566</v>
      </c>
      <c r="G185" s="1051">
        <f t="shared" si="29"/>
        <v>36285</v>
      </c>
      <c r="H185" s="1547">
        <f t="shared" si="28"/>
        <v>48.044248241876701</v>
      </c>
      <c r="I185" s="1547">
        <f t="shared" si="28"/>
        <v>46.964147260914899</v>
      </c>
      <c r="J185" s="1547">
        <f t="shared" si="28"/>
        <v>47.515222942447451</v>
      </c>
    </row>
    <row r="186" spans="1:10" s="2049" customFormat="1">
      <c r="A186" s="2058" t="s">
        <v>599</v>
      </c>
      <c r="B186" s="1051">
        <v>20113</v>
      </c>
      <c r="C186" s="1051">
        <v>19359</v>
      </c>
      <c r="D186" s="1051">
        <f t="shared" si="27"/>
        <v>39472</v>
      </c>
      <c r="E186" s="1051">
        <v>10670</v>
      </c>
      <c r="F186" s="1051">
        <v>10088</v>
      </c>
      <c r="G186" s="1051">
        <f t="shared" si="29"/>
        <v>20758</v>
      </c>
      <c r="H186" s="1547">
        <f t="shared" si="28"/>
        <v>53.050265997116298</v>
      </c>
      <c r="I186" s="1547">
        <f t="shared" si="28"/>
        <v>52.110129655457406</v>
      </c>
      <c r="J186" s="1547">
        <f t="shared" si="28"/>
        <v>52.589177138224564</v>
      </c>
    </row>
    <row r="187" spans="1:10" s="2049" customFormat="1">
      <c r="A187" s="2058" t="s">
        <v>603</v>
      </c>
      <c r="B187" s="1051">
        <v>10048</v>
      </c>
      <c r="C187" s="1051">
        <v>10279</v>
      </c>
      <c r="D187" s="1051">
        <f t="shared" si="27"/>
        <v>20327</v>
      </c>
      <c r="E187" s="1051">
        <v>4862</v>
      </c>
      <c r="F187" s="1051">
        <v>4791</v>
      </c>
      <c r="G187" s="1051">
        <f t="shared" si="29"/>
        <v>9653</v>
      </c>
      <c r="H187" s="1547">
        <f t="shared" si="28"/>
        <v>48.387738853503187</v>
      </c>
      <c r="I187" s="1547">
        <f t="shared" si="28"/>
        <v>46.609592372798907</v>
      </c>
      <c r="J187" s="1547">
        <f t="shared" si="28"/>
        <v>47.488562011118219</v>
      </c>
    </row>
    <row r="188" spans="1:10" s="2049" customFormat="1">
      <c r="A188" s="2059" t="s">
        <v>2212</v>
      </c>
      <c r="B188" s="1528">
        <v>135</v>
      </c>
      <c r="C188" s="1528">
        <v>147</v>
      </c>
      <c r="D188" s="1528">
        <f>SUM(B188:C188)</f>
        <v>282</v>
      </c>
      <c r="E188" s="1528">
        <v>32</v>
      </c>
      <c r="F188" s="1528">
        <v>29</v>
      </c>
      <c r="G188" s="1528">
        <f>SUM(E188:F188)</f>
        <v>61</v>
      </c>
      <c r="H188" s="1530">
        <f>E188/B188*100</f>
        <v>23.703703703703706</v>
      </c>
      <c r="I188" s="1530">
        <f>F188/C188*100</f>
        <v>19.727891156462583</v>
      </c>
      <c r="J188" s="1530">
        <f>G188/D188*100</f>
        <v>21.631205673758867</v>
      </c>
    </row>
    <row r="189" spans="1:10" s="2049" customFormat="1" ht="13.5" customHeight="1">
      <c r="A189" s="2063" t="s">
        <v>2207</v>
      </c>
      <c r="B189" s="1532">
        <f>SUM(B182:B188)</f>
        <v>92514</v>
      </c>
      <c r="C189" s="1532">
        <f>SUM(C182:C188)</f>
        <v>90773</v>
      </c>
      <c r="D189" s="1532">
        <f>SUM(B189:C189)</f>
        <v>183287</v>
      </c>
      <c r="E189" s="1532">
        <f>SUM(E182:E188)</f>
        <v>44320</v>
      </c>
      <c r="F189" s="1532">
        <f>SUM(F182:F188)</f>
        <v>42095</v>
      </c>
      <c r="G189" s="1532">
        <f>SUM(E189:F189)</f>
        <v>86415</v>
      </c>
      <c r="H189" s="1533">
        <f t="shared" ref="H189:J190" si="30">E189/B189*100</f>
        <v>47.906262835895106</v>
      </c>
      <c r="I189" s="1533">
        <f t="shared" si="30"/>
        <v>46.37392176087603</v>
      </c>
      <c r="J189" s="1533">
        <f t="shared" si="30"/>
        <v>47.147369971683752</v>
      </c>
    </row>
    <row r="190" spans="1:10" s="2049" customFormat="1">
      <c r="A190" s="2063" t="s">
        <v>2208</v>
      </c>
      <c r="B190" s="1538">
        <v>1210963</v>
      </c>
      <c r="C190" s="1538">
        <v>1220568</v>
      </c>
      <c r="D190" s="1538">
        <f>SUM(B190:C190)</f>
        <v>2431531</v>
      </c>
      <c r="E190" s="1538">
        <v>554301</v>
      </c>
      <c r="F190" s="1538">
        <v>540274</v>
      </c>
      <c r="G190" s="1538">
        <f>SUM(E190:F190)</f>
        <v>1094575</v>
      </c>
      <c r="H190" s="1533">
        <f t="shared" si="30"/>
        <v>45.773570290752069</v>
      </c>
      <c r="I190" s="1533">
        <f t="shared" si="30"/>
        <v>44.264145873068934</v>
      </c>
      <c r="J190" s="1533">
        <f t="shared" si="30"/>
        <v>45.015876828220577</v>
      </c>
    </row>
    <row r="191" spans="1:10" s="2049" customFormat="1">
      <c r="A191" s="2623"/>
      <c r="B191" s="2623"/>
      <c r="C191" s="2623"/>
      <c r="D191" s="2623"/>
      <c r="E191" s="2623"/>
      <c r="F191" s="2623"/>
      <c r="G191" s="2623"/>
      <c r="H191" s="2623"/>
      <c r="I191" s="2623"/>
      <c r="J191" s="2623"/>
    </row>
    <row r="192" spans="1:10" s="2049" customFormat="1">
      <c r="A192" s="2060" t="s">
        <v>1117</v>
      </c>
      <c r="B192" s="2055" t="s">
        <v>2090</v>
      </c>
      <c r="C192" s="2056" t="s">
        <v>2091</v>
      </c>
      <c r="D192" s="2057" t="s">
        <v>1796</v>
      </c>
      <c r="E192" s="1422"/>
      <c r="F192" s="1422"/>
      <c r="G192" s="1422"/>
      <c r="H192" s="1422"/>
      <c r="I192" s="1422"/>
      <c r="J192" s="1422"/>
    </row>
    <row r="193" spans="1:10" s="2049" customFormat="1">
      <c r="A193" s="2055" t="s">
        <v>2200</v>
      </c>
      <c r="B193" s="1532">
        <v>14468</v>
      </c>
      <c r="C193" s="1532">
        <v>15426</v>
      </c>
      <c r="D193" s="1532">
        <f>SUM(B193:C193)</f>
        <v>29894</v>
      </c>
      <c r="E193" s="1422"/>
      <c r="F193" s="1422"/>
      <c r="G193" s="1422"/>
      <c r="H193" s="1422"/>
      <c r="I193" s="1422"/>
      <c r="J193" s="1422"/>
    </row>
    <row r="194" spans="1:10" s="2049" customFormat="1">
      <c r="A194" s="2061" t="s">
        <v>2201</v>
      </c>
      <c r="B194" s="1528">
        <v>222</v>
      </c>
      <c r="C194" s="1528">
        <v>233</v>
      </c>
      <c r="D194" s="1528">
        <f>SUM(B194:C194)</f>
        <v>455</v>
      </c>
      <c r="E194" s="1422"/>
      <c r="F194" s="1422"/>
      <c r="G194" s="1422"/>
      <c r="H194" s="1422"/>
      <c r="I194" s="1422"/>
      <c r="J194" s="1422"/>
    </row>
  </sheetData>
  <mergeCells count="59">
    <mergeCell ref="A191:J191"/>
    <mergeCell ref="B178:E178"/>
    <mergeCell ref="B179:F179"/>
    <mergeCell ref="B180:D180"/>
    <mergeCell ref="E180:G180"/>
    <mergeCell ref="H180:J180"/>
    <mergeCell ref="A111:J111"/>
    <mergeCell ref="B118:E118"/>
    <mergeCell ref="B119:F119"/>
    <mergeCell ref="B120:D120"/>
    <mergeCell ref="E120:G120"/>
    <mergeCell ref="H120:J120"/>
    <mergeCell ref="B98:E98"/>
    <mergeCell ref="B99:F99"/>
    <mergeCell ref="B100:D100"/>
    <mergeCell ref="E100:G100"/>
    <mergeCell ref="H100:J100"/>
    <mergeCell ref="H43:J43"/>
    <mergeCell ref="E62:G62"/>
    <mergeCell ref="H62:J62"/>
    <mergeCell ref="A71:J71"/>
    <mergeCell ref="B78:E78"/>
    <mergeCell ref="H7:J7"/>
    <mergeCell ref="B23:F23"/>
    <mergeCell ref="B24:F24"/>
    <mergeCell ref="B25:D25"/>
    <mergeCell ref="E25:G25"/>
    <mergeCell ref="H25:J25"/>
    <mergeCell ref="B160:D160"/>
    <mergeCell ref="E160:G160"/>
    <mergeCell ref="H160:J160"/>
    <mergeCell ref="A171:J171"/>
    <mergeCell ref="A131:J131"/>
    <mergeCell ref="B138:E138"/>
    <mergeCell ref="B139:F139"/>
    <mergeCell ref="B140:D140"/>
    <mergeCell ref="E140:G140"/>
    <mergeCell ref="H140:J140"/>
    <mergeCell ref="A151:J151"/>
    <mergeCell ref="B158:E158"/>
    <mergeCell ref="B159:F159"/>
    <mergeCell ref="H80:J80"/>
    <mergeCell ref="A91:J91"/>
    <mergeCell ref="A53:J53"/>
    <mergeCell ref="B60:E60"/>
    <mergeCell ref="B61:F61"/>
    <mergeCell ref="B62:D62"/>
    <mergeCell ref="B79:F79"/>
    <mergeCell ref="A4:B4"/>
    <mergeCell ref="B5:D5"/>
    <mergeCell ref="B6:F6"/>
    <mergeCell ref="B7:D7"/>
    <mergeCell ref="B80:D80"/>
    <mergeCell ref="E80:G80"/>
    <mergeCell ref="E7:G7"/>
    <mergeCell ref="B41:E41"/>
    <mergeCell ref="B42:F42"/>
    <mergeCell ref="B43:D43"/>
    <mergeCell ref="E43:G43"/>
  </mergeCells>
  <phoneticPr fontId="8"/>
  <printOptions horizontalCentered="1"/>
  <pageMargins left="0.78740157480314965" right="0.78740157480314965" top="0.98425196850393704" bottom="0.98425196850393704" header="0.51181102362204722" footer="0.51181102362204722"/>
  <pageSetup paperSize="9" scale="93" orientation="portrait" r:id="rId1"/>
  <headerFooter alignWithMargins="0"/>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CE006-C41F-4EFA-AEED-CDC812DD1FE2}">
  <sheetPr>
    <pageSetUpPr fitToPage="1"/>
  </sheetPr>
  <dimension ref="A1:G32"/>
  <sheetViews>
    <sheetView view="pageBreakPreview" zoomScaleNormal="100" zoomScaleSheetLayoutView="100" workbookViewId="0">
      <pane ySplit="4" topLeftCell="A26" activePane="bottomLeft" state="frozen"/>
      <selection pane="bottomLeft" activeCell="F28" sqref="F28"/>
    </sheetView>
  </sheetViews>
  <sheetFormatPr defaultRowHeight="13.5"/>
  <cols>
    <col min="1" max="1" width="16.625" customWidth="1"/>
    <col min="2" max="2" width="17.625" customWidth="1"/>
    <col min="3" max="3" width="16.625" customWidth="1"/>
    <col min="4" max="4" width="17.625" customWidth="1"/>
    <col min="5" max="5" width="16.625" customWidth="1"/>
  </cols>
  <sheetData>
    <row r="1" spans="1:6" ht="18.75">
      <c r="A1" s="1551" t="s">
        <v>2649</v>
      </c>
    </row>
    <row r="2" spans="1:6" ht="27.75" customHeight="1" thickBot="1">
      <c r="E2" s="1865" t="s">
        <v>2220</v>
      </c>
    </row>
    <row r="3" spans="1:6" ht="18" customHeight="1">
      <c r="A3" s="1552" t="s">
        <v>1989</v>
      </c>
      <c r="B3" s="1553" t="s">
        <v>2221</v>
      </c>
      <c r="C3" s="1554"/>
      <c r="D3" s="1555" t="s">
        <v>2222</v>
      </c>
      <c r="E3" s="1556"/>
    </row>
    <row r="4" spans="1:6" ht="18" customHeight="1" thickBot="1">
      <c r="A4" s="1557" t="s">
        <v>1717</v>
      </c>
      <c r="B4" s="1558"/>
      <c r="C4" s="1873" t="s">
        <v>2223</v>
      </c>
      <c r="D4" s="1559"/>
      <c r="E4" s="1873" t="s">
        <v>2223</v>
      </c>
    </row>
    <row r="5" spans="1:6" ht="18" customHeight="1">
      <c r="A5" s="1560" t="s">
        <v>1666</v>
      </c>
      <c r="B5" s="1561">
        <v>71927148</v>
      </c>
      <c r="C5" s="1562">
        <v>5.7</v>
      </c>
      <c r="D5" s="1563">
        <v>69364186</v>
      </c>
      <c r="E5" s="1562">
        <v>4.9000000000000004</v>
      </c>
    </row>
    <row r="6" spans="1:6" ht="18" customHeight="1">
      <c r="A6" s="1560" t="s">
        <v>1667</v>
      </c>
      <c r="B6" s="1561">
        <v>70555662</v>
      </c>
      <c r="C6" s="1562">
        <f>(B6-B5)/B5*100</f>
        <v>-1.9067710011246382</v>
      </c>
      <c r="D6" s="1563">
        <v>68345661</v>
      </c>
      <c r="E6" s="1562">
        <f>(D6-D5)/D5*100</f>
        <v>-1.4683730304281233</v>
      </c>
      <c r="F6" s="5"/>
    </row>
    <row r="7" spans="1:6" ht="18" customHeight="1">
      <c r="A7" s="1560" t="s">
        <v>1668</v>
      </c>
      <c r="B7" s="1435">
        <v>67579504</v>
      </c>
      <c r="C7" s="1562">
        <f t="shared" ref="C7:C16" si="0">(B7-B6)/B6*100</f>
        <v>-4.2181703291225583</v>
      </c>
      <c r="D7" s="1564">
        <v>64443194</v>
      </c>
      <c r="E7" s="1562">
        <f t="shared" ref="E7:E16" si="1">(D7-D6)/D6*100</f>
        <v>-5.709897223760847</v>
      </c>
    </row>
    <row r="8" spans="1:6" ht="18" customHeight="1">
      <c r="A8" s="1560" t="s">
        <v>1630</v>
      </c>
      <c r="B8" s="1435">
        <v>66942419</v>
      </c>
      <c r="C8" s="1562">
        <f t="shared" si="0"/>
        <v>-0.94271925996970918</v>
      </c>
      <c r="D8" s="1564">
        <v>63657113</v>
      </c>
      <c r="E8" s="1562">
        <f t="shared" si="1"/>
        <v>-1.2198045304830794</v>
      </c>
    </row>
    <row r="9" spans="1:6" ht="18" customHeight="1">
      <c r="A9" s="1560" t="s">
        <v>1631</v>
      </c>
      <c r="B9" s="1435">
        <v>70968479</v>
      </c>
      <c r="C9" s="1562">
        <f t="shared" si="0"/>
        <v>6.0142134989176297</v>
      </c>
      <c r="D9" s="1564">
        <v>68892336</v>
      </c>
      <c r="E9" s="1562">
        <f t="shared" si="1"/>
        <v>8.2240974390403156</v>
      </c>
    </row>
    <row r="10" spans="1:6" ht="18" customHeight="1">
      <c r="A10" s="1560" t="s">
        <v>1632</v>
      </c>
      <c r="B10" s="1435">
        <v>64479140</v>
      </c>
      <c r="C10" s="1562">
        <f t="shared" si="0"/>
        <v>-9.1439736224303179</v>
      </c>
      <c r="D10" s="1564">
        <v>62301458</v>
      </c>
      <c r="E10" s="1562">
        <f t="shared" si="1"/>
        <v>-9.5669248318129334</v>
      </c>
    </row>
    <row r="11" spans="1:6" ht="18" customHeight="1">
      <c r="A11" s="1560" t="s">
        <v>1633</v>
      </c>
      <c r="B11" s="1436">
        <v>63272608</v>
      </c>
      <c r="C11" s="1562">
        <f t="shared" si="0"/>
        <v>-1.8711974136131471</v>
      </c>
      <c r="D11" s="1564">
        <v>60796962</v>
      </c>
      <c r="E11" s="1562">
        <f t="shared" si="1"/>
        <v>-2.4148648335003653</v>
      </c>
    </row>
    <row r="12" spans="1:6" ht="18" customHeight="1">
      <c r="A12" s="1560" t="s">
        <v>1634</v>
      </c>
      <c r="B12" s="1435">
        <v>64760936</v>
      </c>
      <c r="C12" s="1562">
        <f t="shared" si="0"/>
        <v>2.3522469628563436</v>
      </c>
      <c r="D12" s="1564">
        <v>61587638</v>
      </c>
      <c r="E12" s="1562">
        <f t="shared" si="1"/>
        <v>1.3005189305347198</v>
      </c>
    </row>
    <row r="13" spans="1:6" ht="18" customHeight="1">
      <c r="A13" s="1565" t="s">
        <v>2224</v>
      </c>
      <c r="B13" s="1439">
        <v>60919275</v>
      </c>
      <c r="C13" s="1562">
        <f t="shared" si="0"/>
        <v>-5.9320652808353485</v>
      </c>
      <c r="D13" s="1566">
        <v>58539069</v>
      </c>
      <c r="E13" s="1562">
        <f t="shared" si="1"/>
        <v>-4.9499690181331522</v>
      </c>
    </row>
    <row r="14" spans="1:6" ht="18" customHeight="1">
      <c r="A14" s="1565" t="s">
        <v>2225</v>
      </c>
      <c r="B14" s="1439">
        <v>65241606</v>
      </c>
      <c r="C14" s="1562">
        <f t="shared" si="0"/>
        <v>7.0951780040061214</v>
      </c>
      <c r="D14" s="1566">
        <v>62342415</v>
      </c>
      <c r="E14" s="1562">
        <f t="shared" si="1"/>
        <v>6.4971070858677304</v>
      </c>
    </row>
    <row r="15" spans="1:6" ht="18" customHeight="1">
      <c r="A15" s="1565" t="s">
        <v>2226</v>
      </c>
      <c r="B15" s="1439">
        <v>61769116</v>
      </c>
      <c r="C15" s="1562">
        <f t="shared" si="0"/>
        <v>-5.3225084618548477</v>
      </c>
      <c r="D15" s="1566">
        <v>58844148</v>
      </c>
      <c r="E15" s="1562">
        <f t="shared" si="1"/>
        <v>-5.6113754977249437</v>
      </c>
    </row>
    <row r="16" spans="1:6" ht="18" customHeight="1">
      <c r="A16" s="1565" t="s">
        <v>2227</v>
      </c>
      <c r="B16" s="1440">
        <v>62201550</v>
      </c>
      <c r="C16" s="1562">
        <f t="shared" si="0"/>
        <v>0.70008125096043139</v>
      </c>
      <c r="D16" s="1566">
        <v>59470112</v>
      </c>
      <c r="E16" s="1562">
        <f t="shared" si="1"/>
        <v>1.0637659330202216</v>
      </c>
      <c r="F16" s="5"/>
    </row>
    <row r="17" spans="1:7" ht="18" customHeight="1">
      <c r="A17" s="1565" t="s">
        <v>1414</v>
      </c>
      <c r="B17" s="1440">
        <v>64794226</v>
      </c>
      <c r="C17" s="1562">
        <v>4.2</v>
      </c>
      <c r="D17" s="1566">
        <v>61579901</v>
      </c>
      <c r="E17" s="1562">
        <v>3.5</v>
      </c>
    </row>
    <row r="18" spans="1:7" ht="18" customHeight="1">
      <c r="A18" s="1565" t="s">
        <v>1415</v>
      </c>
      <c r="B18" s="1440">
        <v>65271685</v>
      </c>
      <c r="C18" s="1567">
        <f t="shared" ref="C18:C31" si="2">((B18-B17)/B17)*100</f>
        <v>0.73688510454619827</v>
      </c>
      <c r="D18" s="1566">
        <v>62940429</v>
      </c>
      <c r="E18" s="1567">
        <f t="shared" ref="E18:E31" si="3">((D18-D17)/D17)*100</f>
        <v>2.2093702294194983</v>
      </c>
    </row>
    <row r="19" spans="1:7" ht="18" customHeight="1">
      <c r="A19" s="1565" t="s">
        <v>1416</v>
      </c>
      <c r="B19" s="1568">
        <v>72855814</v>
      </c>
      <c r="C19" s="1567">
        <f t="shared" si="2"/>
        <v>11.619324673478246</v>
      </c>
      <c r="D19" s="1569">
        <v>69258123</v>
      </c>
      <c r="E19" s="1567">
        <f t="shared" si="3"/>
        <v>10.037576960271434</v>
      </c>
    </row>
    <row r="20" spans="1:7" ht="18" customHeight="1">
      <c r="A20" s="1565" t="s">
        <v>1417</v>
      </c>
      <c r="B20" s="1568">
        <v>68930559</v>
      </c>
      <c r="C20" s="1567">
        <f t="shared" si="2"/>
        <v>-5.387703169440945</v>
      </c>
      <c r="D20" s="1570">
        <v>66320786</v>
      </c>
      <c r="E20" s="1567">
        <f t="shared" si="3"/>
        <v>-4.2411443925501704</v>
      </c>
    </row>
    <row r="21" spans="1:7" ht="18" customHeight="1">
      <c r="A21" s="1565" t="s">
        <v>1639</v>
      </c>
      <c r="B21" s="1568">
        <v>70267361</v>
      </c>
      <c r="C21" s="1567">
        <f t="shared" si="2"/>
        <v>1.9393459437925056</v>
      </c>
      <c r="D21" s="1569">
        <v>65208228</v>
      </c>
      <c r="E21" s="1567">
        <f t="shared" si="3"/>
        <v>-1.6775404320449401</v>
      </c>
    </row>
    <row r="22" spans="1:7" ht="18" customHeight="1">
      <c r="A22" s="1565" t="s">
        <v>1640</v>
      </c>
      <c r="B22" s="1568">
        <v>71403536</v>
      </c>
      <c r="C22" s="1567">
        <f t="shared" si="2"/>
        <v>1.6169313659011615</v>
      </c>
      <c r="D22" s="1569">
        <v>66779918</v>
      </c>
      <c r="E22" s="1567">
        <f t="shared" si="3"/>
        <v>2.4102633183039415</v>
      </c>
    </row>
    <row r="23" spans="1:7" ht="18" customHeight="1">
      <c r="A23" s="1565" t="s">
        <v>1641</v>
      </c>
      <c r="B23" s="1568">
        <v>72732315</v>
      </c>
      <c r="C23" s="1567">
        <f t="shared" si="2"/>
        <v>1.8609428530262144</v>
      </c>
      <c r="D23" s="1569">
        <v>68525296</v>
      </c>
      <c r="E23" s="1567">
        <f t="shared" si="3"/>
        <v>2.6136270487783468</v>
      </c>
    </row>
    <row r="24" spans="1:7" ht="18" customHeight="1">
      <c r="A24" s="1571" t="s">
        <v>1642</v>
      </c>
      <c r="B24" s="1440">
        <v>78660042</v>
      </c>
      <c r="C24" s="1572">
        <f t="shared" si="2"/>
        <v>8.1500595711823554</v>
      </c>
      <c r="D24" s="1566">
        <v>74969854</v>
      </c>
      <c r="E24" s="1572">
        <f t="shared" si="3"/>
        <v>9.4046408788952913</v>
      </c>
    </row>
    <row r="25" spans="1:7" ht="18" customHeight="1">
      <c r="A25" s="1571" t="s">
        <v>1670</v>
      </c>
      <c r="B25" s="1439">
        <v>76646581</v>
      </c>
      <c r="C25" s="1572">
        <f t="shared" si="2"/>
        <v>-2.5596998791330421</v>
      </c>
      <c r="D25" s="1566">
        <v>73122508</v>
      </c>
      <c r="E25" s="1572">
        <f t="shared" si="3"/>
        <v>-2.464118444194916</v>
      </c>
    </row>
    <row r="26" spans="1:7" ht="18" customHeight="1">
      <c r="A26" s="1571" t="s">
        <v>1644</v>
      </c>
      <c r="B26" s="1440">
        <v>82278556</v>
      </c>
      <c r="C26" s="1572">
        <f t="shared" si="2"/>
        <v>7.3479794225915969</v>
      </c>
      <c r="D26" s="1566">
        <v>79637517</v>
      </c>
      <c r="E26" s="1572">
        <f t="shared" si="3"/>
        <v>8.9097176480872342</v>
      </c>
    </row>
    <row r="27" spans="1:7" s="1574" customFormat="1" ht="18" customHeight="1">
      <c r="A27" s="1571" t="s">
        <v>1645</v>
      </c>
      <c r="B27" s="1573">
        <v>90956285</v>
      </c>
      <c r="C27" s="1572">
        <f t="shared" si="2"/>
        <v>10.546768710914179</v>
      </c>
      <c r="D27" s="1566">
        <v>86124258</v>
      </c>
      <c r="E27" s="1572">
        <f t="shared" si="3"/>
        <v>8.1453330595427786</v>
      </c>
    </row>
    <row r="28" spans="1:7" s="1574" customFormat="1" ht="18" customHeight="1">
      <c r="A28" s="1571" t="s">
        <v>1694</v>
      </c>
      <c r="B28" s="1568">
        <v>88053444</v>
      </c>
      <c r="C28" s="1572">
        <f t="shared" si="2"/>
        <v>-3.1914682971055819</v>
      </c>
      <c r="D28" s="1566">
        <v>85132427</v>
      </c>
      <c r="E28" s="1572">
        <f t="shared" si="3"/>
        <v>-1.1516279188146967</v>
      </c>
    </row>
    <row r="29" spans="1:7" s="1574" customFormat="1" ht="18" customHeight="1">
      <c r="A29" s="1571" t="s">
        <v>2228</v>
      </c>
      <c r="B29" s="1568">
        <v>93033636</v>
      </c>
      <c r="C29" s="1572">
        <f t="shared" si="2"/>
        <v>5.6558741756881199</v>
      </c>
      <c r="D29" s="1566">
        <v>88427978</v>
      </c>
      <c r="E29" s="1572">
        <f t="shared" si="3"/>
        <v>3.8710878053552964</v>
      </c>
    </row>
    <row r="30" spans="1:7" s="1574" customFormat="1" ht="18" customHeight="1">
      <c r="A30" s="1571" t="s">
        <v>1875</v>
      </c>
      <c r="B30" s="1568">
        <v>125523531</v>
      </c>
      <c r="C30" s="1572">
        <f t="shared" si="2"/>
        <v>34.922740201189164</v>
      </c>
      <c r="D30" s="1566">
        <v>120530984</v>
      </c>
      <c r="E30" s="1572">
        <f t="shared" si="3"/>
        <v>36.304127637069797</v>
      </c>
      <c r="F30" s="1578"/>
      <c r="G30" s="2071"/>
    </row>
    <row r="31" spans="1:7" s="1574" customFormat="1" ht="18" customHeight="1" thickBot="1">
      <c r="A31" s="1575" t="s">
        <v>2606</v>
      </c>
      <c r="B31" s="1576">
        <v>105651614</v>
      </c>
      <c r="C31" s="1572">
        <f t="shared" si="2"/>
        <v>-15.831228488943639</v>
      </c>
      <c r="D31" s="1577">
        <v>98926933</v>
      </c>
      <c r="E31" s="1572">
        <f t="shared" si="3"/>
        <v>-17.924064238951207</v>
      </c>
      <c r="F31" s="2071"/>
    </row>
    <row r="32" spans="1:7" ht="18" customHeight="1">
      <c r="C32" s="2630" t="s">
        <v>2229</v>
      </c>
      <c r="D32" s="2630"/>
      <c r="E32" s="2630"/>
    </row>
  </sheetData>
  <mergeCells count="1">
    <mergeCell ref="C32:E32"/>
  </mergeCells>
  <phoneticPr fontId="8"/>
  <printOptions horizontalCentered="1"/>
  <pageMargins left="0.78740157480314965" right="0.78740157480314965" top="0.98425196850393704" bottom="0.98425196850393704" header="0.51181102362204722" footer="0.51181102362204722"/>
  <pageSetup paperSize="9" scale="85" orientation="portrait"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ABC3-D32D-411B-8AF9-70F49B9CBAD1}">
  <sheetPr>
    <pageSetUpPr fitToPage="1"/>
  </sheetPr>
  <dimension ref="A1:S62"/>
  <sheetViews>
    <sheetView view="pageBreakPreview" zoomScale="75" zoomScaleNormal="75" zoomScaleSheetLayoutView="75" workbookViewId="0">
      <selection activeCell="J12" sqref="J12"/>
    </sheetView>
  </sheetViews>
  <sheetFormatPr defaultColWidth="10.75" defaultRowHeight="13.5"/>
  <cols>
    <col min="1" max="1" width="14.625" customWidth="1"/>
    <col min="2" max="3" width="15.375" style="3" customWidth="1"/>
    <col min="4" max="8" width="15.375" customWidth="1"/>
    <col min="9" max="11" width="16.625" customWidth="1"/>
    <col min="12" max="12" width="14.625" customWidth="1"/>
    <col min="13" max="14" width="10.625" customWidth="1"/>
    <col min="15" max="15" width="15.125" customWidth="1"/>
    <col min="16" max="16" width="11.375" bestFit="1" customWidth="1"/>
    <col min="17" max="17" width="13.5" customWidth="1"/>
  </cols>
  <sheetData>
    <row r="1" spans="1:16" ht="25.5">
      <c r="A1" s="1579" t="s">
        <v>2650</v>
      </c>
    </row>
    <row r="2" spans="1:16" ht="14.25" thickBot="1">
      <c r="F2" s="23"/>
      <c r="G2" s="23"/>
      <c r="I2" s="1865" t="s">
        <v>2230</v>
      </c>
      <c r="J2" s="1865"/>
    </row>
    <row r="3" spans="1:16" ht="15.95" customHeight="1">
      <c r="A3" s="1870" t="s">
        <v>2231</v>
      </c>
      <c r="B3" s="1879" t="s">
        <v>2232</v>
      </c>
      <c r="C3" s="1879"/>
      <c r="D3" s="1880" t="s">
        <v>2233</v>
      </c>
      <c r="E3" s="1882"/>
      <c r="F3" s="1880" t="s">
        <v>2234</v>
      </c>
      <c r="G3" s="1881"/>
      <c r="H3" s="1880" t="s">
        <v>2235</v>
      </c>
      <c r="I3" s="2072"/>
      <c r="J3" s="1875" t="s">
        <v>2231</v>
      </c>
      <c r="K3" s="2075" t="s">
        <v>2236</v>
      </c>
      <c r="L3" s="1868"/>
      <c r="N3" s="1864"/>
    </row>
    <row r="4" spans="1:16" ht="15.95" customHeight="1" thickBot="1">
      <c r="A4" s="1877"/>
      <c r="B4" s="1580" t="s">
        <v>2237</v>
      </c>
      <c r="C4" s="1581" t="s">
        <v>2238</v>
      </c>
      <c r="D4" s="1872" t="s">
        <v>2237</v>
      </c>
      <c r="E4" s="1873" t="s">
        <v>2238</v>
      </c>
      <c r="F4" s="1872" t="s">
        <v>2237</v>
      </c>
      <c r="G4" s="1423" t="s">
        <v>2238</v>
      </c>
      <c r="H4" s="1872" t="s">
        <v>2237</v>
      </c>
      <c r="I4" s="1871" t="s">
        <v>2238</v>
      </c>
      <c r="J4" s="1876"/>
      <c r="K4" s="2075" t="s">
        <v>2236</v>
      </c>
      <c r="L4" s="1868"/>
    </row>
    <row r="5" spans="1:16" s="16" customFormat="1" ht="21" customHeight="1">
      <c r="A5" s="1582" t="s">
        <v>2239</v>
      </c>
      <c r="B5" s="1583">
        <v>26189994</v>
      </c>
      <c r="C5" s="1584">
        <v>25393064</v>
      </c>
      <c r="D5" s="1585">
        <v>8911999</v>
      </c>
      <c r="E5" s="1584">
        <v>8562905</v>
      </c>
      <c r="F5" s="1585">
        <v>8086810</v>
      </c>
      <c r="G5" s="1867">
        <v>7720005</v>
      </c>
      <c r="H5" s="1585">
        <v>9116249</v>
      </c>
      <c r="I5" s="1587">
        <v>9045926</v>
      </c>
      <c r="J5" s="2076" t="s">
        <v>2239</v>
      </c>
      <c r="K5" s="60"/>
      <c r="L5" s="60"/>
    </row>
    <row r="6" spans="1:16" s="16" customFormat="1" ht="21" customHeight="1">
      <c r="A6" s="1582" t="s">
        <v>2240</v>
      </c>
      <c r="B6" s="1583">
        <v>28295239</v>
      </c>
      <c r="C6" s="1584">
        <v>27479019</v>
      </c>
      <c r="D6" s="1585">
        <v>9040379</v>
      </c>
      <c r="E6" s="1584">
        <v>8633173</v>
      </c>
      <c r="F6" s="1585">
        <v>9282752</v>
      </c>
      <c r="G6" s="1867">
        <v>8960710</v>
      </c>
      <c r="H6" s="1585">
        <v>9900694</v>
      </c>
      <c r="I6" s="1587">
        <v>9817257</v>
      </c>
      <c r="J6" s="1219" t="s">
        <v>2240</v>
      </c>
      <c r="K6" s="57"/>
      <c r="L6" s="60"/>
    </row>
    <row r="7" spans="1:16" s="16" customFormat="1" ht="21" customHeight="1">
      <c r="A7" s="1582" t="s">
        <v>1630</v>
      </c>
      <c r="B7" s="1583">
        <v>28356408</v>
      </c>
      <c r="C7" s="1584">
        <v>27913206</v>
      </c>
      <c r="D7" s="1585">
        <v>9352514</v>
      </c>
      <c r="E7" s="1584">
        <v>9209120</v>
      </c>
      <c r="F7" s="1585">
        <v>8348869</v>
      </c>
      <c r="G7" s="1867">
        <v>8068466</v>
      </c>
      <c r="H7" s="1585">
        <v>10580067</v>
      </c>
      <c r="I7" s="1587">
        <v>10564273</v>
      </c>
      <c r="J7" s="1219" t="s">
        <v>1630</v>
      </c>
      <c r="K7" s="57"/>
      <c r="L7" s="60"/>
    </row>
    <row r="8" spans="1:16" s="16" customFormat="1" ht="21" customHeight="1">
      <c r="A8" s="1582" t="s">
        <v>1631</v>
      </c>
      <c r="B8" s="1583">
        <v>30810069</v>
      </c>
      <c r="C8" s="1584">
        <v>30212739</v>
      </c>
      <c r="D8" s="1585">
        <v>10039712</v>
      </c>
      <c r="E8" s="1584">
        <v>9749640</v>
      </c>
      <c r="F8" s="1585">
        <v>9226914</v>
      </c>
      <c r="G8" s="1867">
        <v>8970111</v>
      </c>
      <c r="H8" s="1585">
        <v>11477405</v>
      </c>
      <c r="I8" s="1587">
        <v>11431079</v>
      </c>
      <c r="J8" s="1219" t="s">
        <v>1631</v>
      </c>
      <c r="K8" s="57"/>
      <c r="L8" s="60"/>
    </row>
    <row r="9" spans="1:16" s="16" customFormat="1" ht="21" customHeight="1">
      <c r="A9" s="1582" t="s">
        <v>1632</v>
      </c>
      <c r="B9" s="1583">
        <v>35909765</v>
      </c>
      <c r="C9" s="1584">
        <v>34793806</v>
      </c>
      <c r="D9" s="1585">
        <v>10942277</v>
      </c>
      <c r="E9" s="1584">
        <v>10556644</v>
      </c>
      <c r="F9" s="1585">
        <v>10140361</v>
      </c>
      <c r="G9" s="1867">
        <v>9752271</v>
      </c>
      <c r="H9" s="1585">
        <v>11230579</v>
      </c>
      <c r="I9" s="1587">
        <v>11180812</v>
      </c>
      <c r="J9" s="2077" t="s">
        <v>1632</v>
      </c>
      <c r="K9" s="60"/>
      <c r="L9" s="60"/>
    </row>
    <row r="10" spans="1:16" s="16" customFormat="1" ht="21" customHeight="1">
      <c r="A10" s="1582" t="s">
        <v>1633</v>
      </c>
      <c r="B10" s="1583">
        <v>38345760</v>
      </c>
      <c r="C10" s="1584">
        <v>36857610</v>
      </c>
      <c r="D10" s="1585">
        <v>11715803</v>
      </c>
      <c r="E10" s="1584">
        <v>11103707</v>
      </c>
      <c r="F10" s="1585">
        <v>10263692</v>
      </c>
      <c r="G10" s="1867">
        <v>9594331</v>
      </c>
      <c r="H10" s="1585">
        <v>11954642</v>
      </c>
      <c r="I10" s="1587">
        <v>11901630</v>
      </c>
      <c r="J10" s="2077" t="s">
        <v>1633</v>
      </c>
      <c r="K10" s="60"/>
      <c r="L10" s="60"/>
      <c r="N10" s="1868"/>
      <c r="O10" s="1584"/>
      <c r="P10" s="1584"/>
    </row>
    <row r="11" spans="1:16" s="16" customFormat="1" ht="21" customHeight="1">
      <c r="A11" s="1582" t="s">
        <v>1634</v>
      </c>
      <c r="B11" s="1583">
        <v>39961491</v>
      </c>
      <c r="C11" s="1584">
        <v>38339628</v>
      </c>
      <c r="D11" s="1585">
        <v>11928494</v>
      </c>
      <c r="E11" s="1584">
        <v>11338419</v>
      </c>
      <c r="F11" s="1585">
        <v>10967246</v>
      </c>
      <c r="G11" s="1867">
        <v>10374868</v>
      </c>
      <c r="H11" s="1585">
        <v>12330485</v>
      </c>
      <c r="I11" s="1587">
        <v>12034553</v>
      </c>
      <c r="J11" s="1219" t="s">
        <v>1634</v>
      </c>
      <c r="K11" s="57"/>
      <c r="L11" s="60"/>
      <c r="N11" s="1868"/>
      <c r="O11" s="1584"/>
      <c r="P11" s="1584"/>
    </row>
    <row r="12" spans="1:16" s="16" customFormat="1" ht="21" customHeight="1">
      <c r="A12" s="1588" t="s">
        <v>1635</v>
      </c>
      <c r="B12" s="1583">
        <v>40772415</v>
      </c>
      <c r="C12" s="1584">
        <v>40079352</v>
      </c>
      <c r="D12" s="1589">
        <v>13095486</v>
      </c>
      <c r="E12" s="1590">
        <v>12911113</v>
      </c>
      <c r="F12" s="1589">
        <v>10519716</v>
      </c>
      <c r="G12" s="1591">
        <v>10250743</v>
      </c>
      <c r="H12" s="1589">
        <v>12141246</v>
      </c>
      <c r="I12" s="1592">
        <v>11994443</v>
      </c>
      <c r="J12" s="2078" t="s">
        <v>1635</v>
      </c>
      <c r="K12" s="60"/>
      <c r="L12" s="60"/>
      <c r="N12" s="1868"/>
      <c r="O12" s="1584"/>
      <c r="P12" s="1584"/>
    </row>
    <row r="13" spans="1:16" s="16" customFormat="1" ht="21" customHeight="1">
      <c r="A13" s="1588" t="s">
        <v>2241</v>
      </c>
      <c r="B13" s="1583">
        <v>40887047</v>
      </c>
      <c r="C13" s="1584">
        <v>40310035</v>
      </c>
      <c r="D13" s="1589">
        <v>13382164</v>
      </c>
      <c r="E13" s="1590">
        <v>13335243</v>
      </c>
      <c r="F13" s="1589">
        <v>9515793</v>
      </c>
      <c r="G13" s="1591">
        <v>9179158</v>
      </c>
      <c r="H13" s="1589">
        <v>12194183</v>
      </c>
      <c r="I13" s="1592">
        <v>12194183</v>
      </c>
      <c r="J13" s="2078" t="s">
        <v>2241</v>
      </c>
      <c r="K13" s="60"/>
      <c r="L13" s="60"/>
      <c r="N13" s="1868"/>
      <c r="O13" s="1584"/>
      <c r="P13" s="1584"/>
    </row>
    <row r="14" spans="1:16" s="16" customFormat="1" ht="21" customHeight="1">
      <c r="A14" s="1588" t="s">
        <v>1637</v>
      </c>
      <c r="B14" s="1583">
        <v>41453148</v>
      </c>
      <c r="C14" s="1584">
        <v>40445258</v>
      </c>
      <c r="D14" s="1585">
        <v>14028233</v>
      </c>
      <c r="E14" s="1584">
        <v>13743490</v>
      </c>
      <c r="F14" s="1585">
        <v>8604504</v>
      </c>
      <c r="G14" s="1867">
        <v>8403565</v>
      </c>
      <c r="H14" s="1585">
        <v>12407850</v>
      </c>
      <c r="I14" s="1587">
        <v>12141605</v>
      </c>
      <c r="J14" s="1593" t="s">
        <v>1637</v>
      </c>
      <c r="K14" s="57"/>
      <c r="L14" s="60"/>
      <c r="N14" s="1868"/>
      <c r="O14" s="1584"/>
      <c r="P14" s="1584"/>
    </row>
    <row r="15" spans="1:16" ht="21" customHeight="1">
      <c r="A15" s="1588" t="s">
        <v>1638</v>
      </c>
      <c r="B15" s="1583">
        <v>42931154</v>
      </c>
      <c r="C15" s="1584">
        <v>41843035</v>
      </c>
      <c r="D15" s="1585">
        <v>15290772</v>
      </c>
      <c r="E15" s="1584">
        <v>15016438</v>
      </c>
      <c r="F15" s="1585">
        <v>8621745</v>
      </c>
      <c r="G15" s="1867">
        <v>8382398</v>
      </c>
      <c r="H15" s="1585">
        <v>11696683</v>
      </c>
      <c r="I15" s="1587">
        <v>11601156</v>
      </c>
      <c r="J15" s="1593" t="s">
        <v>1638</v>
      </c>
      <c r="K15" s="852"/>
      <c r="L15" s="5"/>
      <c r="N15" s="1868"/>
      <c r="O15" s="142"/>
      <c r="P15" s="142"/>
    </row>
    <row r="16" spans="1:16" ht="21" customHeight="1">
      <c r="A16" s="1588" t="s">
        <v>1414</v>
      </c>
      <c r="B16" s="1584">
        <v>45591336</v>
      </c>
      <c r="C16" s="1584">
        <v>44933223</v>
      </c>
      <c r="D16" s="1585">
        <v>16339270</v>
      </c>
      <c r="E16" s="1584">
        <v>16173172</v>
      </c>
      <c r="F16" s="1585">
        <v>9753644</v>
      </c>
      <c r="G16" s="1867">
        <v>9523643</v>
      </c>
      <c r="H16" s="1585">
        <v>11628134</v>
      </c>
      <c r="I16" s="1587">
        <v>11628134</v>
      </c>
      <c r="J16" s="2078" t="s">
        <v>1414</v>
      </c>
      <c r="K16" s="5"/>
      <c r="L16" s="5"/>
      <c r="N16" s="1868"/>
      <c r="O16" s="142"/>
      <c r="P16" s="142"/>
    </row>
    <row r="17" spans="1:18" ht="21" customHeight="1">
      <c r="A17" s="1588" t="s">
        <v>1415</v>
      </c>
      <c r="B17" s="1590">
        <f t="shared" ref="B17:C20" si="0">SUM(D17,F17,H17,F46,H46,B46,D46,J46)</f>
        <v>38009822</v>
      </c>
      <c r="C17" s="1590">
        <f t="shared" si="0"/>
        <v>37335341</v>
      </c>
      <c r="D17" s="1589">
        <v>15816197</v>
      </c>
      <c r="E17" s="1590">
        <v>15515659</v>
      </c>
      <c r="F17" s="1589">
        <v>11794165</v>
      </c>
      <c r="G17" s="1591">
        <v>11620918</v>
      </c>
      <c r="H17" s="1589">
        <v>1233289</v>
      </c>
      <c r="I17" s="1592">
        <v>1233289</v>
      </c>
      <c r="J17" s="2078" t="s">
        <v>1415</v>
      </c>
      <c r="K17" s="5"/>
      <c r="L17" s="5"/>
      <c r="N17" s="1868"/>
      <c r="O17" s="142"/>
      <c r="P17" s="142"/>
    </row>
    <row r="18" spans="1:18" ht="21" customHeight="1">
      <c r="A18" s="1588" t="s">
        <v>1416</v>
      </c>
      <c r="B18" s="1590">
        <f t="shared" si="0"/>
        <v>36685372</v>
      </c>
      <c r="C18" s="1590">
        <f t="shared" si="0"/>
        <v>35966190</v>
      </c>
      <c r="D18" s="1594">
        <v>16689831</v>
      </c>
      <c r="E18" s="1595">
        <v>16431201</v>
      </c>
      <c r="F18" s="1594">
        <v>10385711</v>
      </c>
      <c r="G18" s="1596">
        <v>10127881</v>
      </c>
      <c r="H18" s="1594">
        <v>45805</v>
      </c>
      <c r="I18" s="1597">
        <v>29399</v>
      </c>
      <c r="J18" s="1593" t="s">
        <v>1416</v>
      </c>
      <c r="K18" s="852"/>
      <c r="L18" s="5"/>
      <c r="N18" s="1868"/>
      <c r="O18" s="142"/>
      <c r="P18" s="142"/>
    </row>
    <row r="19" spans="1:18" ht="21" customHeight="1">
      <c r="A19" s="1588" t="s">
        <v>1417</v>
      </c>
      <c r="B19" s="1590">
        <f t="shared" si="0"/>
        <v>37713797</v>
      </c>
      <c r="C19" s="1590">
        <f t="shared" si="0"/>
        <v>37514931</v>
      </c>
      <c r="D19" s="1598">
        <v>16514591</v>
      </c>
      <c r="E19" s="1595">
        <v>16506099</v>
      </c>
      <c r="F19" s="1594">
        <v>11215636</v>
      </c>
      <c r="G19" s="1599">
        <v>11099374</v>
      </c>
      <c r="H19" s="1594">
        <v>28286</v>
      </c>
      <c r="I19" s="1597">
        <v>16568</v>
      </c>
      <c r="J19" s="2078" t="s">
        <v>1417</v>
      </c>
      <c r="K19" s="5"/>
      <c r="L19" s="5"/>
      <c r="N19" s="1868"/>
      <c r="O19" s="142"/>
      <c r="P19" s="142"/>
    </row>
    <row r="20" spans="1:18" ht="21" customHeight="1">
      <c r="A20" s="1588" t="s">
        <v>1639</v>
      </c>
      <c r="B20" s="1590">
        <f t="shared" si="0"/>
        <v>37642801</v>
      </c>
      <c r="C20" s="1590">
        <f t="shared" si="0"/>
        <v>37042752</v>
      </c>
      <c r="D20" s="1594">
        <v>17180287</v>
      </c>
      <c r="E20" s="1595">
        <v>16981739</v>
      </c>
      <c r="F20" s="1594">
        <v>10087266</v>
      </c>
      <c r="G20" s="1596">
        <v>9818855</v>
      </c>
      <c r="H20" s="1600" t="s">
        <v>2242</v>
      </c>
      <c r="I20" s="1601" t="s">
        <v>2242</v>
      </c>
      <c r="J20" s="1593" t="s">
        <v>1639</v>
      </c>
      <c r="K20" s="852"/>
      <c r="L20" s="5"/>
      <c r="N20" s="1868"/>
      <c r="O20" s="142"/>
      <c r="P20" s="142"/>
    </row>
    <row r="21" spans="1:18" ht="21" customHeight="1">
      <c r="A21" s="1588" t="s">
        <v>1640</v>
      </c>
      <c r="B21" s="1595">
        <f>SUM(D21,F21,H21,F49,H49,B49,D49,J49)</f>
        <v>37919247</v>
      </c>
      <c r="C21" s="1595">
        <f>SUM(E21,G21,I21,G49,I49,C49,E49,K49)</f>
        <v>36906591</v>
      </c>
      <c r="D21" s="1594">
        <v>18612284</v>
      </c>
      <c r="E21" s="1595">
        <v>18051641</v>
      </c>
      <c r="F21" s="1594">
        <v>8931715</v>
      </c>
      <c r="G21" s="1596">
        <v>8612792</v>
      </c>
      <c r="H21" s="1602" t="s">
        <v>2242</v>
      </c>
      <c r="I21" s="1603" t="s">
        <v>2242</v>
      </c>
      <c r="J21" s="1593" t="s">
        <v>1640</v>
      </c>
      <c r="K21" s="852"/>
      <c r="L21" s="5"/>
      <c r="N21" s="1868"/>
      <c r="O21" s="142"/>
      <c r="P21" s="142"/>
    </row>
    <row r="22" spans="1:18" ht="21" customHeight="1">
      <c r="A22" s="1588" t="s">
        <v>1641</v>
      </c>
      <c r="B22" s="1590">
        <f t="shared" ref="B22:C25" si="1">SUM(D22,F22,H22,F51,H51,B51,D51,J51)</f>
        <v>41014487</v>
      </c>
      <c r="C22" s="1590">
        <f t="shared" si="1"/>
        <v>40173975</v>
      </c>
      <c r="D22" s="1589">
        <v>18948112</v>
      </c>
      <c r="E22" s="1590">
        <v>18703545</v>
      </c>
      <c r="F22" s="1589">
        <v>10059602</v>
      </c>
      <c r="G22" s="1591">
        <v>9577029</v>
      </c>
      <c r="H22" s="1600" t="s">
        <v>2242</v>
      </c>
      <c r="I22" s="1601" t="s">
        <v>2242</v>
      </c>
      <c r="J22" s="1593" t="s">
        <v>1641</v>
      </c>
      <c r="K22" s="852"/>
      <c r="L22" s="5"/>
      <c r="N22" s="1868"/>
      <c r="O22" s="142"/>
      <c r="P22" s="142"/>
    </row>
    <row r="23" spans="1:18" ht="21" customHeight="1">
      <c r="A23" s="1604" t="s">
        <v>1642</v>
      </c>
      <c r="B23" s="1605">
        <f t="shared" si="1"/>
        <v>40471820</v>
      </c>
      <c r="C23" s="1590">
        <f t="shared" si="1"/>
        <v>39970464</v>
      </c>
      <c r="D23" s="1589">
        <v>18533412</v>
      </c>
      <c r="E23" s="1590">
        <v>18521588</v>
      </c>
      <c r="F23" s="1589">
        <v>9259617</v>
      </c>
      <c r="G23" s="1591">
        <v>8906738</v>
      </c>
      <c r="H23" s="1600" t="s">
        <v>2242</v>
      </c>
      <c r="I23" s="1601" t="s">
        <v>2242</v>
      </c>
      <c r="J23" s="2079" t="s">
        <v>1642</v>
      </c>
      <c r="K23" s="5"/>
      <c r="L23" s="5"/>
      <c r="N23" s="1868"/>
      <c r="O23" s="142"/>
      <c r="P23" s="142"/>
    </row>
    <row r="24" spans="1:18" ht="21" customHeight="1">
      <c r="A24" s="1604" t="s">
        <v>1670</v>
      </c>
      <c r="B24" s="1605">
        <f t="shared" si="1"/>
        <v>45206603</v>
      </c>
      <c r="C24" s="1590">
        <f t="shared" si="1"/>
        <v>44288656</v>
      </c>
      <c r="D24" s="1589">
        <v>22347230</v>
      </c>
      <c r="E24" s="1590">
        <v>22072601</v>
      </c>
      <c r="F24" s="1589">
        <v>9197779</v>
      </c>
      <c r="G24" s="1591">
        <v>8765850</v>
      </c>
      <c r="H24" s="1600" t="s">
        <v>2242</v>
      </c>
      <c r="I24" s="1601" t="s">
        <v>2242</v>
      </c>
      <c r="J24" s="1606" t="s">
        <v>1670</v>
      </c>
      <c r="K24" s="852"/>
      <c r="L24" s="5"/>
      <c r="N24" s="1868"/>
      <c r="O24" s="142"/>
      <c r="P24" s="142"/>
    </row>
    <row r="25" spans="1:18" ht="21" customHeight="1">
      <c r="A25" s="1604" t="s">
        <v>1671</v>
      </c>
      <c r="B25" s="1605">
        <f t="shared" si="1"/>
        <v>47307466</v>
      </c>
      <c r="C25" s="1590">
        <f t="shared" si="1"/>
        <v>45989445</v>
      </c>
      <c r="D25" s="1589">
        <v>22476310</v>
      </c>
      <c r="E25" s="1590">
        <v>22056410</v>
      </c>
      <c r="F25" s="1589">
        <v>10769047</v>
      </c>
      <c r="G25" s="1591">
        <v>10226366</v>
      </c>
      <c r="H25" s="1600" t="s">
        <v>2242</v>
      </c>
      <c r="I25" s="1601" t="s">
        <v>2242</v>
      </c>
      <c r="J25" s="1606" t="s">
        <v>1671</v>
      </c>
      <c r="K25" s="852"/>
      <c r="L25" s="5"/>
      <c r="N25" s="1868"/>
      <c r="O25" s="142"/>
      <c r="P25" s="142"/>
    </row>
    <row r="26" spans="1:18" s="85" customFormat="1" ht="21" customHeight="1">
      <c r="A26" s="1604" t="s">
        <v>1672</v>
      </c>
      <c r="B26" s="1605">
        <f>SUM(D26,F26,B55,D55,F55,H55,H26,J55)</f>
        <v>47405947</v>
      </c>
      <c r="C26" s="1590">
        <f>SUM(E26,G26,C55,E55,G55,I55,I26,K55)</f>
        <v>46016631</v>
      </c>
      <c r="D26" s="1589">
        <v>22244914</v>
      </c>
      <c r="E26" s="1590">
        <v>21584182</v>
      </c>
      <c r="F26" s="1589">
        <v>10486703</v>
      </c>
      <c r="G26" s="1591">
        <v>10019947</v>
      </c>
      <c r="H26" s="1600" t="s">
        <v>2242</v>
      </c>
      <c r="I26" s="1601" t="s">
        <v>2242</v>
      </c>
      <c r="J26" s="1606" t="s">
        <v>1672</v>
      </c>
      <c r="K26" s="2080"/>
      <c r="L26" s="15"/>
      <c r="N26" s="1607"/>
      <c r="O26" s="141"/>
      <c r="P26" s="141"/>
    </row>
    <row r="27" spans="1:18" s="155" customFormat="1" ht="21" customHeight="1">
      <c r="A27" s="1604" t="s">
        <v>1673</v>
      </c>
      <c r="B27" s="1605">
        <f>SUM(D27,F27,H27,B56,D56,F56,H56)</f>
        <v>44820565</v>
      </c>
      <c r="C27" s="1590">
        <f>SUM(E27,G27,I27,C56,E56,G56,I56,K56)</f>
        <v>44146323</v>
      </c>
      <c r="D27" s="1589">
        <v>19979609</v>
      </c>
      <c r="E27" s="1590">
        <v>19857961</v>
      </c>
      <c r="F27" s="1589">
        <v>9774017</v>
      </c>
      <c r="G27" s="1591">
        <v>9402947</v>
      </c>
      <c r="H27" s="1600" t="s">
        <v>2242</v>
      </c>
      <c r="I27" s="1601" t="s">
        <v>2242</v>
      </c>
      <c r="J27" s="2079" t="s">
        <v>1673</v>
      </c>
      <c r="K27" s="149"/>
      <c r="L27" s="149"/>
      <c r="N27" s="1874"/>
      <c r="O27" s="142"/>
      <c r="P27" s="142"/>
    </row>
    <row r="28" spans="1:18" s="155" customFormat="1" ht="21" customHeight="1">
      <c r="A28" s="1608" t="s">
        <v>1874</v>
      </c>
      <c r="B28" s="1605">
        <f>SUM(D28,F28,H28,B57,D57,F57,H57)</f>
        <v>43083246</v>
      </c>
      <c r="C28" s="1590">
        <f>SUM(E28,G28,I28,C57,E57,G57,I57,K57)</f>
        <v>41348469</v>
      </c>
      <c r="D28" s="1589">
        <v>19172540</v>
      </c>
      <c r="E28" s="1590">
        <v>18890194</v>
      </c>
      <c r="F28" s="1589">
        <v>8298590</v>
      </c>
      <c r="G28" s="1591">
        <v>7164436</v>
      </c>
      <c r="H28" s="1600" t="s">
        <v>2242</v>
      </c>
      <c r="I28" s="1601" t="s">
        <v>2242</v>
      </c>
      <c r="J28" s="2079" t="s">
        <v>2651</v>
      </c>
      <c r="K28" s="149"/>
      <c r="L28" s="149"/>
      <c r="N28" s="1874"/>
      <c r="O28" s="142"/>
      <c r="P28" s="142"/>
    </row>
    <row r="29" spans="1:18" s="155" customFormat="1" ht="21" customHeight="1">
      <c r="A29" s="1608" t="s">
        <v>1879</v>
      </c>
      <c r="B29" s="1605">
        <f>SUM(D29,F29,H29,B58,D58,F58,H58)</f>
        <v>34342582</v>
      </c>
      <c r="C29" s="1590">
        <f>SUM(E29,G29,I29,C58,E58,G58,I58,K58)</f>
        <v>33279713</v>
      </c>
      <c r="D29" s="1589">
        <v>18057558</v>
      </c>
      <c r="E29" s="1590">
        <v>17375965</v>
      </c>
      <c r="F29" s="1600" t="s">
        <v>2242</v>
      </c>
      <c r="G29" s="1426" t="s">
        <v>2242</v>
      </c>
      <c r="H29" s="1600" t="s">
        <v>2242</v>
      </c>
      <c r="I29" s="1601" t="s">
        <v>2242</v>
      </c>
      <c r="J29" s="1606" t="s">
        <v>894</v>
      </c>
      <c r="K29" s="2081"/>
      <c r="L29" s="149"/>
      <c r="N29" s="1874"/>
      <c r="O29" s="142"/>
      <c r="P29" s="142"/>
    </row>
    <row r="30" spans="1:18" s="155" customFormat="1" ht="21" customHeight="1" thickBot="1">
      <c r="A30" s="1608" t="s">
        <v>2360</v>
      </c>
      <c r="B30" s="1609">
        <v>35553196</v>
      </c>
      <c r="C30" s="1590">
        <v>34199138</v>
      </c>
      <c r="D30" s="1610">
        <v>18961900</v>
      </c>
      <c r="E30" s="1632">
        <v>18164415</v>
      </c>
      <c r="F30" s="1612" t="s">
        <v>2242</v>
      </c>
      <c r="G30" s="1427" t="s">
        <v>2242</v>
      </c>
      <c r="H30" s="1612" t="s">
        <v>2242</v>
      </c>
      <c r="I30" s="1613" t="s">
        <v>2242</v>
      </c>
      <c r="J30" s="2082" t="s">
        <v>2652</v>
      </c>
      <c r="K30" s="149"/>
      <c r="L30" s="149"/>
      <c r="N30" s="1874"/>
      <c r="O30" s="142"/>
      <c r="P30" s="142"/>
    </row>
    <row r="31" spans="1:18" ht="15" customHeight="1" thickBot="1">
      <c r="A31" s="1615"/>
      <c r="B31" s="1616"/>
      <c r="C31" s="1617"/>
      <c r="G31" s="1615"/>
      <c r="I31" s="1615"/>
      <c r="J31" s="1615"/>
    </row>
    <row r="32" spans="1:18" ht="15.95" customHeight="1">
      <c r="A32" s="1870" t="s">
        <v>2231</v>
      </c>
      <c r="B32" s="1878" t="s">
        <v>2243</v>
      </c>
      <c r="C32" s="1879"/>
      <c r="D32" s="1880" t="s">
        <v>2244</v>
      </c>
      <c r="E32" s="1882"/>
      <c r="F32" s="1880" t="s">
        <v>2245</v>
      </c>
      <c r="G32" s="1881"/>
      <c r="H32" s="1880" t="s">
        <v>2246</v>
      </c>
      <c r="I32" s="1881"/>
      <c r="J32" s="2073" t="s">
        <v>2247</v>
      </c>
      <c r="K32" s="2074"/>
      <c r="L32" s="1875" t="s">
        <v>2231</v>
      </c>
      <c r="M32" s="5"/>
      <c r="N32" s="5"/>
      <c r="P32" s="1868"/>
      <c r="Q32" s="142"/>
      <c r="R32" s="142"/>
    </row>
    <row r="33" spans="1:19" ht="15.95" customHeight="1" thickBot="1">
      <c r="A33" s="1877"/>
      <c r="B33" s="1872" t="s">
        <v>2237</v>
      </c>
      <c r="C33" s="1873" t="s">
        <v>2238</v>
      </c>
      <c r="D33" s="1872" t="s">
        <v>2237</v>
      </c>
      <c r="E33" s="1873" t="s">
        <v>2238</v>
      </c>
      <c r="F33" s="1618" t="s">
        <v>2237</v>
      </c>
      <c r="G33" s="1618" t="s">
        <v>2238</v>
      </c>
      <c r="H33" s="1872" t="s">
        <v>2237</v>
      </c>
      <c r="I33" s="1872" t="s">
        <v>2238</v>
      </c>
      <c r="J33" s="1619" t="s">
        <v>2237</v>
      </c>
      <c r="K33" s="1620" t="s">
        <v>2238</v>
      </c>
      <c r="L33" s="1876"/>
      <c r="M33" s="5"/>
      <c r="N33" s="5"/>
      <c r="P33" s="1868"/>
      <c r="Q33" s="142"/>
      <c r="R33" s="142"/>
    </row>
    <row r="34" spans="1:19" s="16" customFormat="1" ht="21" customHeight="1">
      <c r="A34" s="1582" t="s">
        <v>2239</v>
      </c>
      <c r="B34" s="1621" t="s">
        <v>1528</v>
      </c>
      <c r="C34" s="1621" t="s">
        <v>1528</v>
      </c>
      <c r="D34" s="1585">
        <v>277</v>
      </c>
      <c r="E34" s="1584">
        <v>95</v>
      </c>
      <c r="F34" s="341">
        <v>1476</v>
      </c>
      <c r="G34" s="342">
        <v>1118</v>
      </c>
      <c r="H34" s="1622" t="s">
        <v>2242</v>
      </c>
      <c r="I34" s="2083" t="s">
        <v>2242</v>
      </c>
      <c r="J34" s="1585">
        <v>73183</v>
      </c>
      <c r="K34" s="1587">
        <v>63015</v>
      </c>
      <c r="L34" s="1219" t="s">
        <v>2239</v>
      </c>
      <c r="M34" s="60"/>
      <c r="N34" s="60"/>
      <c r="P34" s="1868"/>
      <c r="Q34" s="1584"/>
      <c r="R34" s="1584"/>
    </row>
    <row r="35" spans="1:19" s="16" customFormat="1" ht="21" customHeight="1">
      <c r="A35" s="1582" t="s">
        <v>2240</v>
      </c>
      <c r="B35" s="1621" t="s">
        <v>1528</v>
      </c>
      <c r="C35" s="1621" t="s">
        <v>1528</v>
      </c>
      <c r="D35" s="1585">
        <v>243</v>
      </c>
      <c r="E35" s="1584">
        <v>49</v>
      </c>
      <c r="F35" s="341">
        <v>1268</v>
      </c>
      <c r="G35" s="342">
        <v>1023</v>
      </c>
      <c r="H35" s="1622" t="s">
        <v>2242</v>
      </c>
      <c r="I35" s="2083" t="s">
        <v>2242</v>
      </c>
      <c r="J35" s="1585">
        <v>69903</v>
      </c>
      <c r="K35" s="1587">
        <v>66807</v>
      </c>
      <c r="L35" s="1219" t="s">
        <v>2240</v>
      </c>
      <c r="M35" s="60"/>
      <c r="N35" s="60"/>
      <c r="P35" s="1868"/>
      <c r="Q35" s="1584"/>
      <c r="R35" s="1584"/>
    </row>
    <row r="36" spans="1:19" s="16" customFormat="1" ht="21" customHeight="1">
      <c r="A36" s="1582" t="s">
        <v>1630</v>
      </c>
      <c r="B36" s="1621" t="s">
        <v>1528</v>
      </c>
      <c r="C36" s="1621" t="s">
        <v>1528</v>
      </c>
      <c r="D36" s="1585">
        <v>231</v>
      </c>
      <c r="E36" s="1584">
        <v>36</v>
      </c>
      <c r="F36" s="341">
        <v>1267</v>
      </c>
      <c r="G36" s="342">
        <v>1051</v>
      </c>
      <c r="H36" s="1622" t="s">
        <v>2242</v>
      </c>
      <c r="I36" s="2083" t="s">
        <v>2242</v>
      </c>
      <c r="J36" s="1585">
        <v>73460</v>
      </c>
      <c r="K36" s="1587">
        <v>70260</v>
      </c>
      <c r="L36" s="1219" t="s">
        <v>1630</v>
      </c>
      <c r="M36" s="60"/>
      <c r="N36" s="60"/>
      <c r="P36" s="1868"/>
      <c r="Q36" s="1584"/>
      <c r="R36" s="1584"/>
    </row>
    <row r="37" spans="1:19" s="16" customFormat="1" ht="21" customHeight="1">
      <c r="A37" s="1582" t="s">
        <v>1631</v>
      </c>
      <c r="B37" s="1621" t="s">
        <v>1528</v>
      </c>
      <c r="C37" s="1621" t="s">
        <v>1528</v>
      </c>
      <c r="D37" s="1585">
        <v>200</v>
      </c>
      <c r="E37" s="1584">
        <v>46</v>
      </c>
      <c r="F37" s="341">
        <v>1226</v>
      </c>
      <c r="G37" s="342">
        <v>1066</v>
      </c>
      <c r="H37" s="1622" t="s">
        <v>2242</v>
      </c>
      <c r="I37" s="2083" t="s">
        <v>2242</v>
      </c>
      <c r="J37" s="1585">
        <v>64612</v>
      </c>
      <c r="K37" s="1587">
        <v>60797</v>
      </c>
      <c r="L37" s="1219" t="s">
        <v>1631</v>
      </c>
      <c r="M37" s="60"/>
      <c r="N37" s="60"/>
      <c r="P37" s="1868"/>
      <c r="Q37" s="1584"/>
      <c r="R37" s="1584"/>
    </row>
    <row r="38" spans="1:19" s="16" customFormat="1" ht="21" customHeight="1">
      <c r="A38" s="1582" t="s">
        <v>1632</v>
      </c>
      <c r="B38" s="1621" t="s">
        <v>1528</v>
      </c>
      <c r="C38" s="1621" t="s">
        <v>1528</v>
      </c>
      <c r="D38" s="1622">
        <v>181</v>
      </c>
      <c r="E38" s="1621">
        <v>120</v>
      </c>
      <c r="F38" s="341">
        <v>1165</v>
      </c>
      <c r="G38" s="342">
        <v>925</v>
      </c>
      <c r="H38" s="1585">
        <v>3595202</v>
      </c>
      <c r="I38" s="1867">
        <v>3303034</v>
      </c>
      <c r="J38" s="1622" t="s">
        <v>2242</v>
      </c>
      <c r="K38" s="1623" t="s">
        <v>2242</v>
      </c>
      <c r="L38" s="1219" t="s">
        <v>1632</v>
      </c>
      <c r="M38" s="60"/>
      <c r="N38" s="60"/>
      <c r="P38" s="1868"/>
      <c r="Q38" s="1584"/>
      <c r="R38" s="1584"/>
    </row>
    <row r="39" spans="1:19" s="16" customFormat="1" ht="21" customHeight="1">
      <c r="A39" s="1582" t="s">
        <v>1633</v>
      </c>
      <c r="B39" s="1621" t="s">
        <v>1528</v>
      </c>
      <c r="C39" s="1621" t="s">
        <v>1528</v>
      </c>
      <c r="D39" s="1622">
        <v>184</v>
      </c>
      <c r="E39" s="1621">
        <v>53</v>
      </c>
      <c r="F39" s="341">
        <v>1243</v>
      </c>
      <c r="G39" s="342">
        <v>858</v>
      </c>
      <c r="H39" s="1585">
        <v>4410196</v>
      </c>
      <c r="I39" s="1867">
        <v>4257031</v>
      </c>
      <c r="J39" s="1622" t="s">
        <v>2242</v>
      </c>
      <c r="K39" s="1623" t="s">
        <v>2242</v>
      </c>
      <c r="L39" s="1219" t="s">
        <v>1633</v>
      </c>
      <c r="M39" s="60"/>
      <c r="N39" s="60"/>
      <c r="P39" s="1868"/>
      <c r="Q39" s="1584"/>
      <c r="R39" s="1584"/>
    </row>
    <row r="40" spans="1:19" s="16" customFormat="1" ht="21" customHeight="1">
      <c r="A40" s="1582" t="s">
        <v>1634</v>
      </c>
      <c r="B40" s="1621" t="s">
        <v>1528</v>
      </c>
      <c r="C40" s="1621" t="s">
        <v>1528</v>
      </c>
      <c r="D40" s="1622">
        <v>242</v>
      </c>
      <c r="E40" s="1621">
        <v>44</v>
      </c>
      <c r="F40" s="341">
        <v>1384</v>
      </c>
      <c r="G40" s="342">
        <v>969</v>
      </c>
      <c r="H40" s="1585">
        <v>4733640</v>
      </c>
      <c r="I40" s="1867">
        <v>4590775</v>
      </c>
      <c r="J40" s="1622" t="s">
        <v>2242</v>
      </c>
      <c r="K40" s="1623" t="s">
        <v>2242</v>
      </c>
      <c r="L40" s="1219" t="s">
        <v>1634</v>
      </c>
      <c r="M40" s="60"/>
      <c r="N40" s="60"/>
      <c r="P40" s="1868"/>
      <c r="Q40" s="1584"/>
      <c r="R40" s="1584"/>
    </row>
    <row r="41" spans="1:19" s="16" customFormat="1" ht="21" customHeight="1">
      <c r="A41" s="1588" t="s">
        <v>1635</v>
      </c>
      <c r="B41" s="169" t="s">
        <v>1528</v>
      </c>
      <c r="C41" s="169" t="s">
        <v>1528</v>
      </c>
      <c r="D41" s="1622">
        <v>216</v>
      </c>
      <c r="E41" s="1621">
        <v>51</v>
      </c>
      <c r="F41" s="1589">
        <v>1464</v>
      </c>
      <c r="G41" s="1591">
        <v>1011</v>
      </c>
      <c r="H41" s="1589">
        <v>5014287</v>
      </c>
      <c r="I41" s="1591">
        <v>4921991</v>
      </c>
      <c r="J41" s="1622" t="s">
        <v>2242</v>
      </c>
      <c r="K41" s="1623" t="s">
        <v>2242</v>
      </c>
      <c r="L41" s="1593" t="s">
        <v>1635</v>
      </c>
      <c r="S41" s="16" t="s">
        <v>2248</v>
      </c>
    </row>
    <row r="42" spans="1:19" s="16" customFormat="1" ht="21" customHeight="1">
      <c r="A42" s="1588" t="s">
        <v>2241</v>
      </c>
      <c r="B42" s="169" t="s">
        <v>1528</v>
      </c>
      <c r="C42" s="169" t="s">
        <v>1528</v>
      </c>
      <c r="D42" s="1622">
        <v>166</v>
      </c>
      <c r="E42" s="1621">
        <v>44</v>
      </c>
      <c r="F42" s="1589">
        <v>2604</v>
      </c>
      <c r="G42" s="1591">
        <v>2383</v>
      </c>
      <c r="H42" s="1589">
        <v>5792137</v>
      </c>
      <c r="I42" s="1591">
        <v>5599024</v>
      </c>
      <c r="J42" s="1622" t="s">
        <v>2242</v>
      </c>
      <c r="K42" s="1623" t="s">
        <v>2242</v>
      </c>
      <c r="L42" s="1593" t="s">
        <v>2241</v>
      </c>
      <c r="S42" s="16" t="s">
        <v>2248</v>
      </c>
    </row>
    <row r="43" spans="1:19" s="16" customFormat="1" ht="21" customHeight="1">
      <c r="A43" s="1588" t="s">
        <v>1637</v>
      </c>
      <c r="B43" s="169" t="s">
        <v>1528</v>
      </c>
      <c r="C43" s="169" t="s">
        <v>1528</v>
      </c>
      <c r="D43" s="1585">
        <v>173</v>
      </c>
      <c r="E43" s="1584">
        <v>37</v>
      </c>
      <c r="F43" s="1585">
        <v>1260</v>
      </c>
      <c r="G43" s="1867">
        <v>994</v>
      </c>
      <c r="H43" s="1585">
        <v>6411128</v>
      </c>
      <c r="I43" s="1867">
        <v>6155567</v>
      </c>
      <c r="J43" s="1622" t="s">
        <v>2242</v>
      </c>
      <c r="K43" s="1623" t="s">
        <v>2242</v>
      </c>
      <c r="L43" s="1593" t="s">
        <v>1637</v>
      </c>
      <c r="S43" s="16" t="s">
        <v>2248</v>
      </c>
    </row>
    <row r="44" spans="1:19" s="16" customFormat="1" ht="21" customHeight="1">
      <c r="A44" s="1588" t="s">
        <v>1638</v>
      </c>
      <c r="B44" s="169" t="s">
        <v>2242</v>
      </c>
      <c r="C44" s="169" t="s">
        <v>1528</v>
      </c>
      <c r="D44" s="1585">
        <v>196</v>
      </c>
      <c r="E44" s="1584">
        <v>54</v>
      </c>
      <c r="F44" s="1585">
        <v>1095</v>
      </c>
      <c r="G44" s="1867">
        <v>912</v>
      </c>
      <c r="H44" s="1585">
        <v>7320663</v>
      </c>
      <c r="I44" s="1867">
        <v>6842077</v>
      </c>
      <c r="J44" s="1622" t="s">
        <v>2242</v>
      </c>
      <c r="K44" s="1623" t="s">
        <v>2242</v>
      </c>
      <c r="L44" s="1593" t="s">
        <v>1638</v>
      </c>
      <c r="S44" s="16" t="s">
        <v>2248</v>
      </c>
    </row>
    <row r="45" spans="1:19" s="16" customFormat="1" ht="21" customHeight="1">
      <c r="A45" s="1588" t="s">
        <v>1414</v>
      </c>
      <c r="B45" s="169" t="s">
        <v>1528</v>
      </c>
      <c r="C45" s="169" t="s">
        <v>1528</v>
      </c>
      <c r="D45" s="1585">
        <v>150</v>
      </c>
      <c r="E45" s="1584">
        <v>52</v>
      </c>
      <c r="F45" s="1585">
        <v>1000</v>
      </c>
      <c r="G45" s="1867">
        <v>823</v>
      </c>
      <c r="H45" s="1585">
        <v>7869138</v>
      </c>
      <c r="I45" s="1867">
        <v>7607399</v>
      </c>
      <c r="J45" s="1622" t="s">
        <v>2242</v>
      </c>
      <c r="K45" s="1623" t="s">
        <v>2242</v>
      </c>
      <c r="L45" s="1593" t="s">
        <v>1414</v>
      </c>
    </row>
    <row r="46" spans="1:19" s="16" customFormat="1" ht="21" customHeight="1">
      <c r="A46" s="1588" t="s">
        <v>1415</v>
      </c>
      <c r="B46" s="169">
        <v>1058496</v>
      </c>
      <c r="C46" s="169">
        <v>1028699</v>
      </c>
      <c r="D46" s="1589">
        <v>107</v>
      </c>
      <c r="E46" s="1590">
        <v>59</v>
      </c>
      <c r="F46" s="1589">
        <v>982</v>
      </c>
      <c r="G46" s="1591">
        <v>811</v>
      </c>
      <c r="H46" s="1589">
        <v>8106586</v>
      </c>
      <c r="I46" s="1591">
        <v>7935906</v>
      </c>
      <c r="J46" s="1624" t="s">
        <v>2242</v>
      </c>
      <c r="K46" s="1625" t="s">
        <v>2242</v>
      </c>
      <c r="L46" s="1593" t="s">
        <v>1415</v>
      </c>
    </row>
    <row r="47" spans="1:19" s="16" customFormat="1" ht="21" customHeight="1">
      <c r="A47" s="1588" t="s">
        <v>1416</v>
      </c>
      <c r="B47" s="166">
        <v>1148686</v>
      </c>
      <c r="C47" s="166">
        <v>1126719</v>
      </c>
      <c r="D47" s="1594">
        <v>144</v>
      </c>
      <c r="E47" s="1595">
        <v>40</v>
      </c>
      <c r="F47" s="1594">
        <v>958</v>
      </c>
      <c r="G47" s="1596">
        <v>486</v>
      </c>
      <c r="H47" s="1594">
        <v>8414237</v>
      </c>
      <c r="I47" s="1596">
        <v>8250464</v>
      </c>
      <c r="J47" s="1626" t="s">
        <v>2242</v>
      </c>
      <c r="K47" s="1627" t="s">
        <v>2242</v>
      </c>
      <c r="L47" s="1593" t="s">
        <v>1416</v>
      </c>
    </row>
    <row r="48" spans="1:19" s="16" customFormat="1" ht="21" customHeight="1">
      <c r="A48" s="1588" t="s">
        <v>1417</v>
      </c>
      <c r="B48" s="1628">
        <v>1185092</v>
      </c>
      <c r="C48" s="1628">
        <v>1171175</v>
      </c>
      <c r="D48" s="1594">
        <v>106</v>
      </c>
      <c r="E48" s="1595">
        <v>52</v>
      </c>
      <c r="F48" s="1594">
        <v>1249</v>
      </c>
      <c r="G48" s="1596">
        <v>864</v>
      </c>
      <c r="H48" s="1598">
        <v>8768837</v>
      </c>
      <c r="I48" s="1599">
        <v>8720799</v>
      </c>
      <c r="J48" s="1626" t="s">
        <v>2242</v>
      </c>
      <c r="K48" s="1627" t="s">
        <v>2242</v>
      </c>
      <c r="L48" s="1593" t="s">
        <v>1417</v>
      </c>
    </row>
    <row r="49" spans="1:13" s="16" customFormat="1" ht="21" customHeight="1">
      <c r="A49" s="1588" t="s">
        <v>1639</v>
      </c>
      <c r="B49" s="166">
        <v>1211540</v>
      </c>
      <c r="C49" s="166">
        <v>1193459</v>
      </c>
      <c r="D49" s="1594">
        <v>121</v>
      </c>
      <c r="E49" s="1595">
        <v>51</v>
      </c>
      <c r="F49" s="1594">
        <v>1152</v>
      </c>
      <c r="G49" s="1596">
        <v>723</v>
      </c>
      <c r="H49" s="1594">
        <v>9162435</v>
      </c>
      <c r="I49" s="1596">
        <v>9047925</v>
      </c>
      <c r="J49" s="1624" t="s">
        <v>2242</v>
      </c>
      <c r="K49" s="1625" t="s">
        <v>2242</v>
      </c>
      <c r="L49" s="1593" t="s">
        <v>1639</v>
      </c>
    </row>
    <row r="50" spans="1:13" s="16" customFormat="1" ht="21" customHeight="1">
      <c r="A50" s="1588" t="s">
        <v>1640</v>
      </c>
      <c r="B50" s="166">
        <v>1313632</v>
      </c>
      <c r="C50" s="166">
        <v>1296948</v>
      </c>
      <c r="D50" s="1594">
        <v>122</v>
      </c>
      <c r="E50" s="1595">
        <v>74</v>
      </c>
      <c r="F50" s="1594">
        <v>1185</v>
      </c>
      <c r="G50" s="1596">
        <v>843</v>
      </c>
      <c r="H50" s="1594">
        <v>10094641</v>
      </c>
      <c r="I50" s="1596">
        <v>9912401</v>
      </c>
      <c r="J50" s="1626" t="s">
        <v>2242</v>
      </c>
      <c r="K50" s="1627" t="s">
        <v>2242</v>
      </c>
      <c r="L50" s="1593" t="s">
        <v>1640</v>
      </c>
    </row>
    <row r="51" spans="1:13" s="16" customFormat="1" ht="21" customHeight="1">
      <c r="A51" s="1588" t="s">
        <v>1641</v>
      </c>
      <c r="B51" s="169">
        <v>1364744</v>
      </c>
      <c r="C51" s="169">
        <v>1349187</v>
      </c>
      <c r="D51" s="1589">
        <v>135</v>
      </c>
      <c r="E51" s="1590">
        <v>80</v>
      </c>
      <c r="F51" s="1589">
        <v>1091</v>
      </c>
      <c r="G51" s="1591">
        <v>755</v>
      </c>
      <c r="H51" s="1589">
        <v>10640803</v>
      </c>
      <c r="I51" s="1591">
        <v>10543379</v>
      </c>
      <c r="J51" s="1624" t="s">
        <v>2242</v>
      </c>
      <c r="K51" s="1625" t="s">
        <v>2242</v>
      </c>
      <c r="L51" s="1593" t="s">
        <v>1641</v>
      </c>
    </row>
    <row r="52" spans="1:13" s="16" customFormat="1" ht="21" customHeight="1">
      <c r="A52" s="1604" t="s">
        <v>1642</v>
      </c>
      <c r="B52" s="1629">
        <v>1407445</v>
      </c>
      <c r="C52" s="169">
        <v>1397475</v>
      </c>
      <c r="D52" s="1589">
        <v>142</v>
      </c>
      <c r="E52" s="1590">
        <v>44</v>
      </c>
      <c r="F52" s="1589">
        <v>1085</v>
      </c>
      <c r="G52" s="1591">
        <v>920</v>
      </c>
      <c r="H52" s="1589">
        <v>11270119</v>
      </c>
      <c r="I52" s="1591">
        <v>11143699</v>
      </c>
      <c r="J52" s="1624" t="s">
        <v>2242</v>
      </c>
      <c r="K52" s="1625" t="s">
        <v>2242</v>
      </c>
      <c r="L52" s="1606" t="s">
        <v>1642</v>
      </c>
    </row>
    <row r="53" spans="1:13" s="16" customFormat="1" ht="21" customHeight="1">
      <c r="A53" s="1604" t="s">
        <v>1670</v>
      </c>
      <c r="B53" s="169">
        <v>1451955</v>
      </c>
      <c r="C53" s="169">
        <v>1444245</v>
      </c>
      <c r="D53" s="1589">
        <v>99</v>
      </c>
      <c r="E53" s="1590">
        <v>52</v>
      </c>
      <c r="F53" s="1589">
        <v>1088</v>
      </c>
      <c r="G53" s="1591">
        <v>833</v>
      </c>
      <c r="H53" s="1589">
        <v>12208452</v>
      </c>
      <c r="I53" s="1591">
        <v>12005075</v>
      </c>
      <c r="J53" s="1624" t="s">
        <v>2242</v>
      </c>
      <c r="K53" s="1625" t="s">
        <v>2242</v>
      </c>
      <c r="L53" s="1606" t="s">
        <v>1670</v>
      </c>
    </row>
    <row r="54" spans="1:13" s="16" customFormat="1" ht="21" customHeight="1">
      <c r="A54" s="1604" t="s">
        <v>1671</v>
      </c>
      <c r="B54" s="169">
        <v>1536824</v>
      </c>
      <c r="C54" s="169">
        <v>1523308</v>
      </c>
      <c r="D54" s="1589">
        <v>120</v>
      </c>
      <c r="E54" s="1590">
        <v>51</v>
      </c>
      <c r="F54" s="1589">
        <v>1007</v>
      </c>
      <c r="G54" s="1591">
        <v>609</v>
      </c>
      <c r="H54" s="1589">
        <v>12524158</v>
      </c>
      <c r="I54" s="1591">
        <v>12182701</v>
      </c>
      <c r="J54" s="1624" t="s">
        <v>2242</v>
      </c>
      <c r="K54" s="1625" t="s">
        <v>2242</v>
      </c>
      <c r="L54" s="1606" t="s">
        <v>1671</v>
      </c>
    </row>
    <row r="55" spans="1:13" s="1630" customFormat="1" ht="21" customHeight="1">
      <c r="A55" s="1604" t="s">
        <v>1672</v>
      </c>
      <c r="B55" s="1629">
        <v>1646079</v>
      </c>
      <c r="C55" s="169">
        <v>1618916</v>
      </c>
      <c r="D55" s="1589">
        <v>120</v>
      </c>
      <c r="E55" s="1590">
        <v>51</v>
      </c>
      <c r="F55" s="1589">
        <v>1388</v>
      </c>
      <c r="G55" s="1591">
        <v>1038</v>
      </c>
      <c r="H55" s="1589">
        <v>13026743</v>
      </c>
      <c r="I55" s="1591">
        <v>12792497</v>
      </c>
      <c r="J55" s="1624" t="s">
        <v>2242</v>
      </c>
      <c r="K55" s="1625" t="s">
        <v>2242</v>
      </c>
      <c r="L55" s="1606" t="s">
        <v>1672</v>
      </c>
    </row>
    <row r="56" spans="1:13" s="261" customFormat="1" ht="21" customHeight="1">
      <c r="A56" s="1604" t="s">
        <v>1673</v>
      </c>
      <c r="B56" s="1629">
        <v>1809738</v>
      </c>
      <c r="C56" s="169">
        <v>1797986</v>
      </c>
      <c r="D56" s="1589">
        <v>113</v>
      </c>
      <c r="E56" s="1590">
        <v>94</v>
      </c>
      <c r="F56" s="1589">
        <v>1113</v>
      </c>
      <c r="G56" s="1591">
        <v>675</v>
      </c>
      <c r="H56" s="1589">
        <v>13255975</v>
      </c>
      <c r="I56" s="1591">
        <v>13086660</v>
      </c>
      <c r="J56" s="1624" t="s">
        <v>2242</v>
      </c>
      <c r="K56" s="1625" t="s">
        <v>2242</v>
      </c>
      <c r="L56" s="1606" t="s">
        <v>1673</v>
      </c>
    </row>
    <row r="57" spans="1:13" s="261" customFormat="1" ht="21" customHeight="1">
      <c r="A57" s="1604" t="s">
        <v>1874</v>
      </c>
      <c r="B57" s="1629">
        <v>1906017</v>
      </c>
      <c r="C57" s="169">
        <v>1897375</v>
      </c>
      <c r="D57" s="1589">
        <v>120</v>
      </c>
      <c r="E57" s="1590">
        <v>44</v>
      </c>
      <c r="F57" s="1589">
        <v>1231</v>
      </c>
      <c r="G57" s="1591">
        <v>919</v>
      </c>
      <c r="H57" s="1589">
        <v>13704748</v>
      </c>
      <c r="I57" s="1591">
        <v>13395501</v>
      </c>
      <c r="J57" s="1624" t="s">
        <v>2242</v>
      </c>
      <c r="K57" s="1625" t="s">
        <v>2242</v>
      </c>
      <c r="L57" s="1606" t="s">
        <v>1874</v>
      </c>
    </row>
    <row r="58" spans="1:13" s="261" customFormat="1" ht="21" customHeight="1">
      <c r="A58" s="1604" t="s">
        <v>1879</v>
      </c>
      <c r="B58" s="169">
        <v>2171576</v>
      </c>
      <c r="C58" s="2084">
        <v>2166868</v>
      </c>
      <c r="D58" s="1589">
        <v>76</v>
      </c>
      <c r="E58" s="1591">
        <v>2</v>
      </c>
      <c r="F58" s="1589">
        <v>1345</v>
      </c>
      <c r="G58" s="1591">
        <v>341</v>
      </c>
      <c r="H58" s="1589">
        <v>14112027</v>
      </c>
      <c r="I58" s="1591">
        <v>13736537</v>
      </c>
      <c r="J58" s="1624" t="s">
        <v>2242</v>
      </c>
      <c r="K58" s="1625" t="s">
        <v>2242</v>
      </c>
      <c r="L58" s="1606" t="s">
        <v>1879</v>
      </c>
    </row>
    <row r="59" spans="1:13" s="261" customFormat="1" ht="21" customHeight="1" thickBot="1">
      <c r="A59" s="1631" t="s">
        <v>2360</v>
      </c>
      <c r="B59" s="169">
        <v>2236979</v>
      </c>
      <c r="C59" s="2085">
        <v>2229355</v>
      </c>
      <c r="D59" s="1611">
        <v>74</v>
      </c>
      <c r="E59" s="1632">
        <v>1</v>
      </c>
      <c r="F59" s="1610">
        <v>1816</v>
      </c>
      <c r="G59" s="1632">
        <v>1144</v>
      </c>
      <c r="H59" s="1610">
        <v>14352426</v>
      </c>
      <c r="I59" s="1632">
        <v>13804223</v>
      </c>
      <c r="J59" s="1624" t="s">
        <v>2242</v>
      </c>
      <c r="K59" s="1625" t="s">
        <v>2242</v>
      </c>
      <c r="L59" s="1614" t="s">
        <v>2360</v>
      </c>
      <c r="M59" s="1428"/>
    </row>
    <row r="60" spans="1:13" ht="23.25" customHeight="1">
      <c r="A60" s="1633"/>
      <c r="B60" s="1634"/>
      <c r="C60" s="1634"/>
      <c r="D60" s="1634"/>
      <c r="E60" s="1634"/>
      <c r="F60" s="1590"/>
      <c r="G60" s="1634"/>
      <c r="H60" s="151"/>
      <c r="I60" s="1635"/>
      <c r="J60" s="1635"/>
      <c r="K60" s="2086" t="s">
        <v>2249</v>
      </c>
      <c r="L60" s="1865"/>
    </row>
    <row r="61" spans="1:13" ht="23.25" customHeight="1">
      <c r="A61" s="1633"/>
      <c r="B61" s="1590"/>
      <c r="C61" s="1590"/>
      <c r="D61" s="1590"/>
      <c r="E61" s="1590"/>
      <c r="F61" s="1590"/>
      <c r="G61" s="1590"/>
      <c r="H61" s="151"/>
      <c r="I61" s="151"/>
      <c r="J61" s="151"/>
    </row>
    <row r="62" spans="1:13" ht="21.75" customHeight="1">
      <c r="G62" s="1865"/>
    </row>
  </sheetData>
  <phoneticPr fontId="8"/>
  <pageMargins left="0.78740157480314965" right="0.78740157480314965" top="0.78740157480314965" bottom="0.78740157480314965" header="0.51181102362204722" footer="0.51181102362204722"/>
  <pageSetup paperSize="9" scale="66" fitToWidth="0" orientation="portrait" r:id="rId1"/>
  <headerFooter alignWithMargins="0"/>
  <colBreaks count="1" manualBreakCount="1">
    <brk id="7"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3D87-6049-4875-A149-6B4E9DABBEAB}">
  <sheetPr>
    <pageSetUpPr fitToPage="1"/>
  </sheetPr>
  <dimension ref="A1:G63"/>
  <sheetViews>
    <sheetView view="pageBreakPreview" topLeftCell="A34" zoomScaleNormal="100" zoomScaleSheetLayoutView="100" workbookViewId="0">
      <selection activeCell="E38" sqref="E38"/>
    </sheetView>
  </sheetViews>
  <sheetFormatPr defaultColWidth="10.75" defaultRowHeight="13.5"/>
  <cols>
    <col min="1" max="1" width="11.625" customWidth="1"/>
    <col min="2" max="7" width="12.625" customWidth="1"/>
    <col min="8" max="16" width="11.625" customWidth="1"/>
  </cols>
  <sheetData>
    <row r="1" spans="1:7" s="155" customFormat="1">
      <c r="A1" s="155" t="s">
        <v>618</v>
      </c>
    </row>
    <row r="2" spans="1:7" s="155" customFormat="1">
      <c r="A2" s="155" t="s">
        <v>634</v>
      </c>
    </row>
    <row r="3" spans="1:7" s="155" customFormat="1">
      <c r="A3" s="155" t="s">
        <v>594</v>
      </c>
    </row>
    <row r="4" spans="1:7">
      <c r="A4" s="5"/>
      <c r="B4" s="5"/>
      <c r="C4" s="5"/>
      <c r="D4" s="5"/>
      <c r="E4" s="5"/>
      <c r="F4" s="2196"/>
      <c r="G4" s="2196"/>
    </row>
    <row r="5" spans="1:7" ht="14.25" customHeight="1">
      <c r="A5" s="160" t="s">
        <v>619</v>
      </c>
      <c r="B5" s="160" t="s">
        <v>635</v>
      </c>
      <c r="C5" s="160" t="s">
        <v>636</v>
      </c>
      <c r="D5" s="160" t="s">
        <v>620</v>
      </c>
      <c r="E5" s="160" t="s">
        <v>10</v>
      </c>
      <c r="F5" s="160" t="s">
        <v>11</v>
      </c>
      <c r="G5" s="160" t="s">
        <v>621</v>
      </c>
    </row>
    <row r="6" spans="1:7" ht="14.25" customHeight="1">
      <c r="A6" s="60" t="s">
        <v>917</v>
      </c>
      <c r="B6" s="142">
        <v>1725</v>
      </c>
      <c r="C6" s="5">
        <v>840</v>
      </c>
      <c r="D6" s="167">
        <f>B6-C6</f>
        <v>885</v>
      </c>
      <c r="E6" s="142">
        <v>12220</v>
      </c>
      <c r="F6" s="142">
        <v>10706</v>
      </c>
      <c r="G6" s="167">
        <f>E6-F6</f>
        <v>1514</v>
      </c>
    </row>
    <row r="7" spans="1:7" ht="14.25" customHeight="1">
      <c r="A7" s="60" t="s">
        <v>918</v>
      </c>
      <c r="B7" s="142">
        <v>1798</v>
      </c>
      <c r="C7" s="5">
        <v>870</v>
      </c>
      <c r="D7" s="167">
        <f>B7-C7</f>
        <v>928</v>
      </c>
      <c r="E7" s="142">
        <v>13146</v>
      </c>
      <c r="F7" s="142">
        <v>10502</v>
      </c>
      <c r="G7" s="167">
        <f>E7-F7</f>
        <v>2644</v>
      </c>
    </row>
    <row r="8" spans="1:7" ht="14.25" customHeight="1">
      <c r="A8" s="60" t="s">
        <v>919</v>
      </c>
      <c r="B8" s="142">
        <v>1944</v>
      </c>
      <c r="C8" s="5">
        <v>851</v>
      </c>
      <c r="D8" s="167">
        <f>B8-C8</f>
        <v>1093</v>
      </c>
      <c r="E8" s="142">
        <v>13233</v>
      </c>
      <c r="F8" s="142">
        <v>11275</v>
      </c>
      <c r="G8" s="167">
        <f>E8-F8</f>
        <v>1958</v>
      </c>
    </row>
    <row r="9" spans="1:7" ht="14.25" customHeight="1">
      <c r="A9" s="60" t="s">
        <v>920</v>
      </c>
      <c r="B9" s="162">
        <v>2040</v>
      </c>
      <c r="C9" s="163">
        <v>1011</v>
      </c>
      <c r="D9" s="163">
        <f t="shared" ref="D9:D17" si="0">B9-C9</f>
        <v>1029</v>
      </c>
      <c r="E9" s="162">
        <v>14132</v>
      </c>
      <c r="F9" s="162">
        <v>12935</v>
      </c>
      <c r="G9" s="163">
        <f t="shared" ref="G9:G17" si="1">SUM(E9-F9)</f>
        <v>1197</v>
      </c>
    </row>
    <row r="10" spans="1:7" ht="14.25" customHeight="1">
      <c r="A10" s="60" t="s">
        <v>921</v>
      </c>
      <c r="B10" s="162">
        <v>2173</v>
      </c>
      <c r="C10" s="163">
        <v>1014</v>
      </c>
      <c r="D10" s="163">
        <f>B10-C10</f>
        <v>1159</v>
      </c>
      <c r="E10" s="162">
        <v>12475</v>
      </c>
      <c r="F10" s="162">
        <v>11846</v>
      </c>
      <c r="G10" s="163">
        <f t="shared" si="1"/>
        <v>629</v>
      </c>
    </row>
    <row r="11" spans="1:7" ht="14.25" customHeight="1">
      <c r="A11" s="60" t="s">
        <v>922</v>
      </c>
      <c r="B11" s="162">
        <v>2058</v>
      </c>
      <c r="C11" s="163">
        <v>1020</v>
      </c>
      <c r="D11" s="163">
        <f t="shared" si="0"/>
        <v>1038</v>
      </c>
      <c r="E11" s="162">
        <v>12453</v>
      </c>
      <c r="F11" s="162">
        <v>11993</v>
      </c>
      <c r="G11" s="163">
        <f t="shared" si="1"/>
        <v>460</v>
      </c>
    </row>
    <row r="12" spans="1:7" ht="14.25" customHeight="1">
      <c r="A12" s="60" t="s">
        <v>924</v>
      </c>
      <c r="B12" s="162">
        <v>2060</v>
      </c>
      <c r="C12" s="163">
        <v>1007</v>
      </c>
      <c r="D12" s="163">
        <f t="shared" si="0"/>
        <v>1053</v>
      </c>
      <c r="E12" s="162">
        <v>14748</v>
      </c>
      <c r="F12" s="162">
        <v>13596</v>
      </c>
      <c r="G12" s="163">
        <f t="shared" si="1"/>
        <v>1152</v>
      </c>
    </row>
    <row r="13" spans="1:7" ht="14.25" customHeight="1">
      <c r="A13" s="60" t="s">
        <v>926</v>
      </c>
      <c r="B13" s="162">
        <v>2091</v>
      </c>
      <c r="C13" s="163">
        <v>1045</v>
      </c>
      <c r="D13" s="163">
        <f t="shared" si="0"/>
        <v>1046</v>
      </c>
      <c r="E13" s="162">
        <v>13402</v>
      </c>
      <c r="F13" s="162">
        <v>12493</v>
      </c>
      <c r="G13" s="163">
        <f t="shared" si="1"/>
        <v>909</v>
      </c>
    </row>
    <row r="14" spans="1:7" ht="14.25" customHeight="1">
      <c r="A14" s="60" t="s">
        <v>622</v>
      </c>
      <c r="B14" s="162">
        <v>2092</v>
      </c>
      <c r="C14" s="163">
        <v>1135</v>
      </c>
      <c r="D14" s="163">
        <f t="shared" si="0"/>
        <v>957</v>
      </c>
      <c r="E14" s="162">
        <v>12987</v>
      </c>
      <c r="F14" s="162">
        <v>12623</v>
      </c>
      <c r="G14" s="163">
        <f t="shared" si="1"/>
        <v>364</v>
      </c>
    </row>
    <row r="15" spans="1:7" ht="14.25" customHeight="1">
      <c r="A15" s="60" t="s">
        <v>623</v>
      </c>
      <c r="B15" s="162">
        <v>2072</v>
      </c>
      <c r="C15" s="163">
        <v>1096</v>
      </c>
      <c r="D15" s="163">
        <f t="shared" si="0"/>
        <v>976</v>
      </c>
      <c r="E15" s="162">
        <v>12882</v>
      </c>
      <c r="F15" s="162">
        <v>12654</v>
      </c>
      <c r="G15" s="163">
        <f t="shared" si="1"/>
        <v>228</v>
      </c>
    </row>
    <row r="16" spans="1:7" ht="14.25" customHeight="1">
      <c r="A16" s="60" t="s">
        <v>624</v>
      </c>
      <c r="B16" s="162">
        <v>2114</v>
      </c>
      <c r="C16" s="163">
        <v>1062</v>
      </c>
      <c r="D16" s="163">
        <f t="shared" si="0"/>
        <v>1052</v>
      </c>
      <c r="E16" s="162">
        <v>12284</v>
      </c>
      <c r="F16" s="162">
        <v>12010</v>
      </c>
      <c r="G16" s="163">
        <f t="shared" si="1"/>
        <v>274</v>
      </c>
    </row>
    <row r="17" spans="1:7" ht="14.25" customHeight="1">
      <c r="A17" s="60" t="s">
        <v>625</v>
      </c>
      <c r="B17" s="162">
        <v>2053</v>
      </c>
      <c r="C17" s="163">
        <v>1135</v>
      </c>
      <c r="D17" s="163">
        <f t="shared" si="0"/>
        <v>918</v>
      </c>
      <c r="E17" s="162">
        <v>12346</v>
      </c>
      <c r="F17" s="162">
        <v>12245</v>
      </c>
      <c r="G17" s="163">
        <f t="shared" si="1"/>
        <v>101</v>
      </c>
    </row>
    <row r="18" spans="1:7" ht="14.25" customHeight="1">
      <c r="A18" s="60" t="s">
        <v>626</v>
      </c>
      <c r="B18" s="162">
        <v>2070</v>
      </c>
      <c r="C18" s="163">
        <v>1121</v>
      </c>
      <c r="D18" s="163">
        <v>949</v>
      </c>
      <c r="E18" s="162">
        <v>12377</v>
      </c>
      <c r="F18" s="162">
        <v>12112</v>
      </c>
      <c r="G18" s="163">
        <v>265</v>
      </c>
    </row>
    <row r="19" spans="1:7" ht="14.25" customHeight="1">
      <c r="A19" s="60" t="s">
        <v>627</v>
      </c>
      <c r="B19" s="162">
        <v>1999</v>
      </c>
      <c r="C19" s="163">
        <v>1140</v>
      </c>
      <c r="D19" s="163">
        <v>859</v>
      </c>
      <c r="E19" s="162">
        <v>12440</v>
      </c>
      <c r="F19" s="162">
        <v>12000</v>
      </c>
      <c r="G19" s="163">
        <v>440</v>
      </c>
    </row>
    <row r="20" spans="1:7" ht="14.25" customHeight="1">
      <c r="A20" s="194" t="s">
        <v>628</v>
      </c>
      <c r="B20" s="164">
        <v>1986</v>
      </c>
      <c r="C20" s="165">
        <v>1194</v>
      </c>
      <c r="D20" s="165">
        <v>792</v>
      </c>
      <c r="E20" s="164">
        <v>12441</v>
      </c>
      <c r="F20" s="164">
        <v>11443</v>
      </c>
      <c r="G20" s="165">
        <v>998</v>
      </c>
    </row>
    <row r="21" spans="1:7" ht="14.25" customHeight="1">
      <c r="A21" s="194" t="s">
        <v>629</v>
      </c>
      <c r="B21" s="164">
        <v>1852</v>
      </c>
      <c r="C21" s="165">
        <v>1269</v>
      </c>
      <c r="D21" s="165">
        <v>583</v>
      </c>
      <c r="E21" s="164">
        <v>13100</v>
      </c>
      <c r="F21" s="164">
        <v>11272</v>
      </c>
      <c r="G21" s="165">
        <v>1828</v>
      </c>
    </row>
    <row r="22" spans="1:7" ht="14.25" customHeight="1">
      <c r="A22" s="194" t="s">
        <v>630</v>
      </c>
      <c r="B22" s="164">
        <v>2082</v>
      </c>
      <c r="C22" s="165">
        <v>1247</v>
      </c>
      <c r="D22" s="165">
        <v>835</v>
      </c>
      <c r="E22" s="164">
        <v>13415</v>
      </c>
      <c r="F22" s="164">
        <v>11416</v>
      </c>
      <c r="G22" s="165">
        <v>1999</v>
      </c>
    </row>
    <row r="23" spans="1:7" ht="14.25" customHeight="1">
      <c r="A23" s="194" t="s">
        <v>631</v>
      </c>
      <c r="B23" s="164">
        <v>2069</v>
      </c>
      <c r="C23" s="165">
        <v>1263</v>
      </c>
      <c r="D23" s="165">
        <v>806</v>
      </c>
      <c r="E23" s="164">
        <v>13565</v>
      </c>
      <c r="F23" s="164">
        <v>11067</v>
      </c>
      <c r="G23" s="165">
        <v>2498</v>
      </c>
    </row>
    <row r="24" spans="1:7" ht="14.25" customHeight="1">
      <c r="A24" s="194" t="s">
        <v>334</v>
      </c>
      <c r="B24" s="164">
        <v>2130</v>
      </c>
      <c r="C24" s="165">
        <v>1336</v>
      </c>
      <c r="D24" s="165">
        <v>794</v>
      </c>
      <c r="E24" s="164">
        <v>13187</v>
      </c>
      <c r="F24" s="164">
        <v>11610</v>
      </c>
      <c r="G24" s="165">
        <v>1577</v>
      </c>
    </row>
    <row r="25" spans="1:7" ht="14.25" customHeight="1">
      <c r="A25" s="194" t="s">
        <v>335</v>
      </c>
      <c r="B25" s="164">
        <v>2173</v>
      </c>
      <c r="C25" s="165">
        <v>1445</v>
      </c>
      <c r="D25" s="165">
        <v>728</v>
      </c>
      <c r="E25" s="164">
        <v>13927</v>
      </c>
      <c r="F25" s="164">
        <v>11605</v>
      </c>
      <c r="G25" s="165">
        <v>2322</v>
      </c>
    </row>
    <row r="26" spans="1:7" ht="14.25" customHeight="1">
      <c r="A26" s="194" t="s">
        <v>336</v>
      </c>
      <c r="B26" s="164">
        <v>2215</v>
      </c>
      <c r="C26" s="165">
        <v>1446</v>
      </c>
      <c r="D26" s="165">
        <v>769</v>
      </c>
      <c r="E26" s="164">
        <v>12764</v>
      </c>
      <c r="F26" s="164">
        <v>10914</v>
      </c>
      <c r="G26" s="165">
        <v>1850</v>
      </c>
    </row>
    <row r="27" spans="1:7" ht="14.25" customHeight="1">
      <c r="A27" s="194" t="s">
        <v>337</v>
      </c>
      <c r="B27" s="164">
        <v>2153</v>
      </c>
      <c r="C27" s="165">
        <v>1555</v>
      </c>
      <c r="D27" s="165">
        <v>598</v>
      </c>
      <c r="E27" s="164">
        <v>12409</v>
      </c>
      <c r="F27" s="164">
        <v>11593</v>
      </c>
      <c r="G27" s="165">
        <v>816</v>
      </c>
    </row>
    <row r="28" spans="1:7" ht="14.25" customHeight="1">
      <c r="A28" s="194" t="s">
        <v>338</v>
      </c>
      <c r="B28" s="166">
        <v>2188</v>
      </c>
      <c r="C28" s="166">
        <v>1567</v>
      </c>
      <c r="D28" s="163">
        <f t="shared" ref="D28:D33" si="2">B28-C28</f>
        <v>621</v>
      </c>
      <c r="E28" s="166">
        <v>13488</v>
      </c>
      <c r="F28" s="166">
        <v>12201</v>
      </c>
      <c r="G28" s="167">
        <f t="shared" ref="G28:G33" si="3">E28-F28</f>
        <v>1287</v>
      </c>
    </row>
    <row r="29" spans="1:7" ht="14.25" customHeight="1">
      <c r="A29" s="194" t="s">
        <v>339</v>
      </c>
      <c r="B29" s="166">
        <v>2210</v>
      </c>
      <c r="C29" s="166">
        <v>1515</v>
      </c>
      <c r="D29" s="163">
        <f t="shared" si="2"/>
        <v>695</v>
      </c>
      <c r="E29" s="166">
        <v>14412</v>
      </c>
      <c r="F29" s="166">
        <v>13076</v>
      </c>
      <c r="G29" s="167">
        <f t="shared" si="3"/>
        <v>1336</v>
      </c>
    </row>
    <row r="30" spans="1:7" ht="14.25" customHeight="1">
      <c r="A30" s="194" t="s">
        <v>340</v>
      </c>
      <c r="B30" s="166">
        <v>2306</v>
      </c>
      <c r="C30" s="166">
        <v>1485</v>
      </c>
      <c r="D30" s="163">
        <f t="shared" si="2"/>
        <v>821</v>
      </c>
      <c r="E30" s="166">
        <v>14290</v>
      </c>
      <c r="F30" s="166">
        <v>13342</v>
      </c>
      <c r="G30" s="167">
        <f t="shared" si="3"/>
        <v>948</v>
      </c>
    </row>
    <row r="31" spans="1:7" ht="14.25" customHeight="1">
      <c r="A31" s="194" t="s">
        <v>341</v>
      </c>
      <c r="B31" s="166">
        <v>2291</v>
      </c>
      <c r="C31" s="166">
        <v>1654</v>
      </c>
      <c r="D31" s="168">
        <f t="shared" si="2"/>
        <v>637</v>
      </c>
      <c r="E31" s="166">
        <v>15825</v>
      </c>
      <c r="F31" s="166">
        <v>13345</v>
      </c>
      <c r="G31" s="167">
        <f t="shared" si="3"/>
        <v>2480</v>
      </c>
    </row>
    <row r="32" spans="1:7" ht="14.25" customHeight="1">
      <c r="A32" s="194" t="s">
        <v>342</v>
      </c>
      <c r="B32" s="166">
        <v>2315</v>
      </c>
      <c r="C32" s="166">
        <v>1712</v>
      </c>
      <c r="D32" s="168">
        <f t="shared" si="2"/>
        <v>603</v>
      </c>
      <c r="E32" s="166">
        <v>15904</v>
      </c>
      <c r="F32" s="166">
        <v>13122</v>
      </c>
      <c r="G32" s="167">
        <f t="shared" si="3"/>
        <v>2782</v>
      </c>
    </row>
    <row r="33" spans="1:7" ht="14.25" customHeight="1">
      <c r="A33" s="195" t="s">
        <v>343</v>
      </c>
      <c r="B33" s="169">
        <v>2279</v>
      </c>
      <c r="C33" s="169">
        <v>1725</v>
      </c>
      <c r="D33" s="170">
        <f t="shared" si="2"/>
        <v>554</v>
      </c>
      <c r="E33" s="169">
        <v>16401</v>
      </c>
      <c r="F33" s="169">
        <v>13720</v>
      </c>
      <c r="G33" s="152">
        <f t="shared" si="3"/>
        <v>2681</v>
      </c>
    </row>
    <row r="34" spans="1:7" ht="14.25" customHeight="1">
      <c r="A34" s="195" t="s">
        <v>344</v>
      </c>
      <c r="B34" s="169">
        <v>2270</v>
      </c>
      <c r="C34" s="169">
        <v>1710</v>
      </c>
      <c r="D34" s="170">
        <v>560</v>
      </c>
      <c r="E34" s="169">
        <v>16681</v>
      </c>
      <c r="F34" s="169">
        <v>13795</v>
      </c>
      <c r="G34" s="152">
        <v>2886</v>
      </c>
    </row>
    <row r="35" spans="1:7" ht="14.25" customHeight="1">
      <c r="A35" s="195" t="s">
        <v>174</v>
      </c>
      <c r="B35" s="169">
        <v>2333</v>
      </c>
      <c r="C35" s="169">
        <v>1797</v>
      </c>
      <c r="D35" s="170">
        <v>536</v>
      </c>
      <c r="E35" s="169">
        <v>16828</v>
      </c>
      <c r="F35" s="169">
        <v>13517</v>
      </c>
      <c r="G35" s="152">
        <v>3311</v>
      </c>
    </row>
    <row r="36" spans="1:7" ht="14.25" customHeight="1">
      <c r="A36" s="196" t="s">
        <v>927</v>
      </c>
      <c r="B36" s="169">
        <v>2213</v>
      </c>
      <c r="C36" s="169">
        <v>1765</v>
      </c>
      <c r="D36" s="170">
        <v>448</v>
      </c>
      <c r="E36" s="169">
        <v>16481</v>
      </c>
      <c r="F36" s="169">
        <v>12779</v>
      </c>
      <c r="G36" s="152">
        <v>3702</v>
      </c>
    </row>
    <row r="37" spans="1:7" ht="14.25" customHeight="1">
      <c r="A37" s="196" t="s">
        <v>928</v>
      </c>
      <c r="B37" s="169">
        <v>2218</v>
      </c>
      <c r="C37" s="169">
        <v>1864</v>
      </c>
      <c r="D37" s="170">
        <v>354</v>
      </c>
      <c r="E37" s="169">
        <v>17248</v>
      </c>
      <c r="F37" s="169">
        <v>12866</v>
      </c>
      <c r="G37" s="152">
        <v>4382</v>
      </c>
    </row>
    <row r="38" spans="1:7" ht="14.25" customHeight="1">
      <c r="A38" s="196" t="s">
        <v>2470</v>
      </c>
      <c r="B38" s="169">
        <v>2259</v>
      </c>
      <c r="C38" s="169">
        <v>2091</v>
      </c>
      <c r="D38" s="170">
        <v>168</v>
      </c>
      <c r="E38" s="169">
        <v>19277</v>
      </c>
      <c r="F38" s="169">
        <v>13777</v>
      </c>
      <c r="G38" s="152">
        <v>5500</v>
      </c>
    </row>
    <row r="39" spans="1:7" ht="16.5" customHeight="1">
      <c r="A39" s="2197" t="s">
        <v>633</v>
      </c>
      <c r="B39" s="2197"/>
      <c r="C39" s="2197"/>
      <c r="D39" s="2197"/>
      <c r="E39" s="2197"/>
      <c r="F39" s="2197"/>
      <c r="G39" s="2197"/>
    </row>
    <row r="40" spans="1:7" ht="16.5" customHeight="1"/>
    <row r="41" spans="1:7" ht="16.5" customHeight="1"/>
    <row r="42" spans="1:7" ht="16.5" customHeight="1"/>
    <row r="43" spans="1:7" ht="16.5" customHeight="1"/>
    <row r="44" spans="1:7" ht="16.5" customHeight="1"/>
    <row r="45" spans="1:7" ht="16.5" customHeight="1"/>
    <row r="46" spans="1:7" ht="16.5" customHeight="1"/>
    <row r="47" spans="1:7" ht="16.5" customHeight="1"/>
    <row r="48" spans="1:7" ht="16.5" customHeight="1"/>
    <row r="49" spans="1:5" ht="16.5" customHeight="1"/>
    <row r="50" spans="1:5" ht="16.5" customHeight="1"/>
    <row r="51" spans="1:5" ht="16.5" customHeight="1"/>
    <row r="52" spans="1:5" ht="16.5" customHeight="1"/>
    <row r="53" spans="1:5" ht="16.5" customHeight="1"/>
    <row r="54" spans="1:5" ht="16.5" customHeight="1"/>
    <row r="55" spans="1:5" ht="16.5" customHeight="1"/>
    <row r="56" spans="1:5" ht="16.5" customHeight="1"/>
    <row r="57" spans="1:5" ht="16.5" customHeight="1"/>
    <row r="58" spans="1:5" ht="16.5" customHeight="1"/>
    <row r="59" spans="1:5" ht="15.95" customHeight="1">
      <c r="A59" s="81"/>
      <c r="B59" s="142"/>
      <c r="D59" s="142"/>
      <c r="E59" s="5"/>
    </row>
    <row r="60" spans="1:5" ht="18" customHeight="1">
      <c r="A60" s="60"/>
      <c r="B60" s="142"/>
      <c r="C60" s="142"/>
      <c r="D60" s="142"/>
      <c r="E60" s="5"/>
    </row>
    <row r="61" spans="1:5" ht="18" customHeight="1">
      <c r="A61" s="60"/>
      <c r="B61" s="142"/>
      <c r="C61" s="142"/>
      <c r="D61" s="142"/>
      <c r="E61" s="5"/>
    </row>
    <row r="62" spans="1:5" ht="15.95" customHeight="1">
      <c r="A62" s="81"/>
      <c r="B62" s="142"/>
      <c r="C62" s="142"/>
      <c r="D62" s="142"/>
      <c r="E62" s="5"/>
    </row>
    <row r="63" spans="1:5" ht="15.95" customHeight="1"/>
  </sheetData>
  <mergeCells count="2">
    <mergeCell ref="F4:G4"/>
    <mergeCell ref="A39:G39"/>
  </mergeCells>
  <phoneticPr fontId="8"/>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231F2-0D4D-4CFE-BADC-58D7CA6C3EDF}">
  <dimension ref="A1:R29"/>
  <sheetViews>
    <sheetView view="pageBreakPreview" zoomScale="60" zoomScaleNormal="100" workbookViewId="0">
      <pane xSplit="3" ySplit="4" topLeftCell="D5" activePane="bottomRight" state="frozen"/>
      <selection pane="topRight" activeCell="D1" sqref="D1"/>
      <selection pane="bottomLeft" activeCell="A5" sqref="A5"/>
      <selection pane="bottomRight" activeCell="F9" sqref="F9"/>
    </sheetView>
  </sheetViews>
  <sheetFormatPr defaultColWidth="16.875" defaultRowHeight="13.5"/>
  <cols>
    <col min="1" max="1" width="7.125" style="386" customWidth="1"/>
    <col min="2" max="2" width="3.375" style="386" customWidth="1"/>
    <col min="3" max="3" width="15.875" style="386" customWidth="1"/>
    <col min="4" max="16" width="22.25" style="386" customWidth="1"/>
    <col min="17" max="18" width="17.625" style="386" bestFit="1" customWidth="1"/>
    <col min="19" max="16384" width="16.875" style="386"/>
  </cols>
  <sheetData>
    <row r="1" spans="1:16" ht="24.75" customHeight="1">
      <c r="A1" s="2631" t="s">
        <v>2653</v>
      </c>
      <c r="B1" s="2631"/>
      <c r="C1" s="2631"/>
      <c r="D1" s="2631"/>
      <c r="E1" s="2631"/>
    </row>
    <row r="2" spans="1:16" ht="25.5" customHeight="1">
      <c r="A2" s="2632"/>
      <c r="B2" s="2632"/>
      <c r="C2" s="2632"/>
      <c r="D2" s="2632"/>
      <c r="E2" s="2632"/>
      <c r="F2" s="2087"/>
      <c r="G2" s="2088" t="s">
        <v>2250</v>
      </c>
      <c r="I2" s="2089"/>
      <c r="J2" s="2089"/>
      <c r="K2" s="2089"/>
      <c r="L2" s="2089"/>
      <c r="M2" s="2090"/>
      <c r="N2" s="2090"/>
      <c r="O2" s="2090"/>
      <c r="P2" s="2090" t="s">
        <v>2251</v>
      </c>
    </row>
    <row r="3" spans="1:16" s="2091" customFormat="1" ht="24" customHeight="1">
      <c r="A3" s="2636" t="s">
        <v>2252</v>
      </c>
      <c r="B3" s="2637"/>
      <c r="C3" s="2638"/>
      <c r="D3" s="2639" t="s">
        <v>2253</v>
      </c>
      <c r="E3" s="2639" t="s">
        <v>2254</v>
      </c>
      <c r="F3" s="2639" t="s">
        <v>2255</v>
      </c>
      <c r="G3" s="2639" t="s">
        <v>2256</v>
      </c>
      <c r="H3" s="2639" t="s">
        <v>2257</v>
      </c>
      <c r="I3" s="2639" t="s">
        <v>2258</v>
      </c>
      <c r="J3" s="2639" t="s">
        <v>2259</v>
      </c>
      <c r="K3" s="2639" t="s">
        <v>2260</v>
      </c>
      <c r="L3" s="2639" t="s">
        <v>2261</v>
      </c>
      <c r="M3" s="2639" t="s">
        <v>2262</v>
      </c>
      <c r="N3" s="2639" t="s">
        <v>2263</v>
      </c>
      <c r="O3" s="2639" t="s">
        <v>2264</v>
      </c>
      <c r="P3" s="2639" t="s">
        <v>2654</v>
      </c>
    </row>
    <row r="4" spans="1:16" s="2091" customFormat="1" ht="24" customHeight="1">
      <c r="A4" s="2643" t="s">
        <v>2265</v>
      </c>
      <c r="B4" s="2644"/>
      <c r="C4" s="2645"/>
      <c r="D4" s="2640"/>
      <c r="E4" s="2640"/>
      <c r="F4" s="2646"/>
      <c r="G4" s="2640"/>
      <c r="H4" s="2640"/>
      <c r="I4" s="2640"/>
      <c r="J4" s="2640"/>
      <c r="K4" s="2640"/>
      <c r="L4" s="2640"/>
      <c r="M4" s="2640"/>
      <c r="N4" s="2640"/>
      <c r="O4" s="2640"/>
      <c r="P4" s="2640"/>
    </row>
    <row r="5" spans="1:16" s="2091" customFormat="1" ht="45" customHeight="1">
      <c r="A5" s="2633" t="s">
        <v>2266</v>
      </c>
      <c r="B5" s="2641"/>
      <c r="C5" s="2642"/>
      <c r="D5" s="2092">
        <v>31280943</v>
      </c>
      <c r="E5" s="2092">
        <v>30344095</v>
      </c>
      <c r="F5" s="2092">
        <v>30712232</v>
      </c>
      <c r="G5" s="2092">
        <v>31698967</v>
      </c>
      <c r="H5" s="1636">
        <v>31845976</v>
      </c>
      <c r="I5" s="1636">
        <v>32382567</v>
      </c>
      <c r="J5" s="1636">
        <v>34076683</v>
      </c>
      <c r="K5" s="1636">
        <v>35400009</v>
      </c>
      <c r="L5" s="1636">
        <v>36892306</v>
      </c>
      <c r="M5" s="1636">
        <v>37070683</v>
      </c>
      <c r="N5" s="1636">
        <v>38581238</v>
      </c>
      <c r="O5" s="1636">
        <v>40360247</v>
      </c>
      <c r="P5" s="1636">
        <v>39776708</v>
      </c>
    </row>
    <row r="6" spans="1:16" s="2091" customFormat="1" ht="45" customHeight="1">
      <c r="A6" s="2633" t="s">
        <v>2267</v>
      </c>
      <c r="B6" s="2641"/>
      <c r="C6" s="2642"/>
      <c r="D6" s="2092">
        <v>29415446</v>
      </c>
      <c r="E6" s="2092">
        <v>30863528</v>
      </c>
      <c r="F6" s="2092">
        <v>31454794</v>
      </c>
      <c r="G6" s="2092">
        <v>32110386</v>
      </c>
      <c r="H6" s="1636">
        <v>32441545</v>
      </c>
      <c r="I6" s="1636">
        <v>32729525</v>
      </c>
      <c r="J6" s="1636">
        <v>34213691</v>
      </c>
      <c r="K6" s="1636">
        <v>34932099</v>
      </c>
      <c r="L6" s="1636">
        <v>35262392</v>
      </c>
      <c r="M6" s="1636">
        <v>35657681</v>
      </c>
      <c r="N6" s="1636">
        <v>36081001</v>
      </c>
      <c r="O6" s="1636">
        <v>37734417</v>
      </c>
      <c r="P6" s="1636">
        <v>39203778</v>
      </c>
    </row>
    <row r="7" spans="1:16" s="2091" customFormat="1" ht="45" customHeight="1">
      <c r="A7" s="2633" t="s">
        <v>2268</v>
      </c>
      <c r="B7" s="2634"/>
      <c r="C7" s="2635"/>
      <c r="D7" s="2092">
        <v>40943073</v>
      </c>
      <c r="E7" s="2092">
        <v>39687744</v>
      </c>
      <c r="F7" s="2092">
        <v>40157407</v>
      </c>
      <c r="G7" s="2092">
        <v>41547173</v>
      </c>
      <c r="H7" s="1636">
        <v>41737590</v>
      </c>
      <c r="I7" s="1636">
        <v>42370975</v>
      </c>
      <c r="J7" s="1636">
        <v>44266285</v>
      </c>
      <c r="K7" s="1636">
        <v>46116330</v>
      </c>
      <c r="L7" s="1636">
        <v>47969532</v>
      </c>
      <c r="M7" s="1636">
        <v>48158968</v>
      </c>
      <c r="N7" s="1636">
        <v>50296164</v>
      </c>
      <c r="O7" s="1636">
        <v>52287782</v>
      </c>
      <c r="P7" s="1636">
        <v>51472087</v>
      </c>
    </row>
    <row r="8" spans="1:16" s="2091" customFormat="1" ht="45" customHeight="1">
      <c r="A8" s="2633" t="s">
        <v>2269</v>
      </c>
      <c r="B8" s="2634"/>
      <c r="C8" s="2635"/>
      <c r="D8" s="2092">
        <v>42335566</v>
      </c>
      <c r="E8" s="2092">
        <v>43819327</v>
      </c>
      <c r="F8" s="2092">
        <v>43926048</v>
      </c>
      <c r="G8" s="2092">
        <v>44327613</v>
      </c>
      <c r="H8" s="1636">
        <v>44722917</v>
      </c>
      <c r="I8" s="1636">
        <v>44402959</v>
      </c>
      <c r="J8" s="1636">
        <v>45580638</v>
      </c>
      <c r="K8" s="1636">
        <v>46704446</v>
      </c>
      <c r="L8" s="1636">
        <v>48086649</v>
      </c>
      <c r="M8" s="1636">
        <v>48158968</v>
      </c>
      <c r="N8" s="1636">
        <v>50296164</v>
      </c>
      <c r="O8" s="1636">
        <v>52287782</v>
      </c>
      <c r="P8" s="1636">
        <v>51472087</v>
      </c>
    </row>
    <row r="9" spans="1:16" s="2091" customFormat="1" ht="45" customHeight="1">
      <c r="A9" s="2633" t="s">
        <v>2270</v>
      </c>
      <c r="B9" s="2647"/>
      <c r="C9" s="2648"/>
      <c r="D9" s="2093">
        <v>1.1000000000000001</v>
      </c>
      <c r="E9" s="2093">
        <v>1.05</v>
      </c>
      <c r="F9" s="2093">
        <v>1.01</v>
      </c>
      <c r="G9" s="2093">
        <v>0.98</v>
      </c>
      <c r="H9" s="1637">
        <v>0.98</v>
      </c>
      <c r="I9" s="1637">
        <v>0.99</v>
      </c>
      <c r="J9" s="1637">
        <v>0.99</v>
      </c>
      <c r="K9" s="1637">
        <v>1</v>
      </c>
      <c r="L9" s="1637">
        <v>1.02</v>
      </c>
      <c r="M9" s="1637">
        <v>1.03</v>
      </c>
      <c r="N9" s="1637">
        <v>1.05</v>
      </c>
      <c r="O9" s="1637">
        <v>1.06</v>
      </c>
      <c r="P9" s="1637">
        <v>1.05</v>
      </c>
    </row>
    <row r="10" spans="1:16" s="2091" customFormat="1" ht="45" customHeight="1">
      <c r="A10" s="2633" t="s">
        <v>2271</v>
      </c>
      <c r="B10" s="2634"/>
      <c r="C10" s="2635"/>
      <c r="D10" s="2094">
        <v>0.06</v>
      </c>
      <c r="E10" s="2094">
        <v>4.2000000000000003E-2</v>
      </c>
      <c r="F10" s="2094">
        <v>0.105</v>
      </c>
      <c r="G10" s="2094">
        <v>7.4999999999999997E-2</v>
      </c>
      <c r="H10" s="1638">
        <v>5.1999999999999998E-2</v>
      </c>
      <c r="I10" s="1638">
        <v>4.3999999999999997E-2</v>
      </c>
      <c r="J10" s="1638">
        <v>6.7000000000000004E-2</v>
      </c>
      <c r="K10" s="1638">
        <v>3.2000000000000001E-2</v>
      </c>
      <c r="L10" s="1638">
        <v>6.9000000000000006E-2</v>
      </c>
      <c r="M10" s="1638">
        <v>4.4999999999999998E-2</v>
      </c>
      <c r="N10" s="1638">
        <v>7.3999999999999996E-2</v>
      </c>
      <c r="O10" s="1638">
        <v>8.3000000000000004E-2</v>
      </c>
      <c r="P10" s="1638">
        <v>0.122</v>
      </c>
    </row>
    <row r="11" spans="1:16" s="2091" customFormat="1" ht="45" customHeight="1">
      <c r="A11" s="2633" t="s">
        <v>2272</v>
      </c>
      <c r="B11" s="2634"/>
      <c r="C11" s="2635"/>
      <c r="D11" s="2094">
        <v>0.94499999999999995</v>
      </c>
      <c r="E11" s="2094">
        <v>0.94699999999999995</v>
      </c>
      <c r="F11" s="2094">
        <v>1.0069999999999999</v>
      </c>
      <c r="G11" s="2094">
        <v>0.98799999999999999</v>
      </c>
      <c r="H11" s="1638">
        <v>0.98399999999999999</v>
      </c>
      <c r="I11" s="1638">
        <v>1.0309999999999999</v>
      </c>
      <c r="J11" s="1638">
        <v>1.042</v>
      </c>
      <c r="K11" s="1638">
        <v>1.0249999999999999</v>
      </c>
      <c r="L11" s="1638">
        <v>1.0169999999999999</v>
      </c>
      <c r="M11" s="1638">
        <v>1.04</v>
      </c>
      <c r="N11" s="1638">
        <v>1.0289999999999999</v>
      </c>
      <c r="O11" s="1638">
        <v>1.012</v>
      </c>
      <c r="P11" s="1638">
        <v>1.0720000000000001</v>
      </c>
    </row>
    <row r="12" spans="1:16" s="2091" customFormat="1" ht="45" customHeight="1">
      <c r="A12" s="2633" t="s">
        <v>2273</v>
      </c>
      <c r="B12" s="2634"/>
      <c r="C12" s="2635"/>
      <c r="D12" s="2094">
        <v>0.13900000000000001</v>
      </c>
      <c r="E12" s="2094">
        <v>0.13300000000000001</v>
      </c>
      <c r="F12" s="2094">
        <v>0.125</v>
      </c>
      <c r="G12" s="2094">
        <v>0.11799999999999999</v>
      </c>
      <c r="H12" s="1638">
        <v>0.12</v>
      </c>
      <c r="I12" s="1638">
        <v>0.11600000000000001</v>
      </c>
      <c r="J12" s="1638">
        <v>0.11</v>
      </c>
      <c r="K12" s="1638">
        <v>0.10299999999999999</v>
      </c>
      <c r="L12" s="1638">
        <v>0.106</v>
      </c>
      <c r="M12" s="1638">
        <v>0.10100000000000001</v>
      </c>
      <c r="N12" s="1638">
        <v>9.9000000000000005E-2</v>
      </c>
      <c r="O12" s="1638">
        <v>9.4E-2</v>
      </c>
      <c r="P12" s="1638">
        <v>0.10199999999999999</v>
      </c>
    </row>
    <row r="13" spans="1:16" s="2091" customFormat="1" ht="45" customHeight="1">
      <c r="A13" s="2633" t="s">
        <v>2274</v>
      </c>
      <c r="B13" s="2634"/>
      <c r="C13" s="2635"/>
      <c r="D13" s="2094">
        <v>0.11</v>
      </c>
      <c r="E13" s="2094" t="s">
        <v>1528</v>
      </c>
      <c r="F13" s="2094" t="s">
        <v>1528</v>
      </c>
      <c r="G13" s="2094" t="s">
        <v>1528</v>
      </c>
      <c r="H13" s="2094" t="s">
        <v>1528</v>
      </c>
      <c r="I13" s="2094" t="s">
        <v>1528</v>
      </c>
      <c r="J13" s="2094" t="s">
        <v>1528</v>
      </c>
      <c r="K13" s="2094" t="s">
        <v>1528</v>
      </c>
      <c r="L13" s="2094" t="s">
        <v>1528</v>
      </c>
      <c r="M13" s="2094" t="s">
        <v>1528</v>
      </c>
      <c r="N13" s="2094" t="s">
        <v>1528</v>
      </c>
      <c r="O13" s="2094" t="s">
        <v>1528</v>
      </c>
      <c r="P13" s="2094" t="s">
        <v>1528</v>
      </c>
    </row>
    <row r="14" spans="1:16" s="2091" customFormat="1" ht="45" customHeight="1">
      <c r="A14" s="2633" t="s">
        <v>2275</v>
      </c>
      <c r="B14" s="2634"/>
      <c r="C14" s="2635"/>
      <c r="D14" s="2094">
        <v>0.09</v>
      </c>
      <c r="E14" s="2094" t="s">
        <v>1528</v>
      </c>
      <c r="F14" s="2094" t="s">
        <v>1528</v>
      </c>
      <c r="G14" s="2094" t="s">
        <v>1528</v>
      </c>
      <c r="H14" s="2094" t="s">
        <v>1528</v>
      </c>
      <c r="I14" s="2094" t="s">
        <v>1528</v>
      </c>
      <c r="J14" s="2094" t="s">
        <v>1528</v>
      </c>
      <c r="K14" s="2094" t="s">
        <v>1528</v>
      </c>
      <c r="L14" s="2094" t="s">
        <v>1528</v>
      </c>
      <c r="M14" s="2094" t="s">
        <v>1528</v>
      </c>
      <c r="N14" s="2094" t="s">
        <v>1528</v>
      </c>
      <c r="O14" s="2094" t="s">
        <v>1528</v>
      </c>
      <c r="P14" s="2094" t="s">
        <v>1528</v>
      </c>
    </row>
    <row r="15" spans="1:16" s="2091" customFormat="1" ht="45" customHeight="1">
      <c r="A15" s="2633" t="s">
        <v>2276</v>
      </c>
      <c r="B15" s="2641"/>
      <c r="C15" s="2642"/>
      <c r="D15" s="2094">
        <v>0.121</v>
      </c>
      <c r="E15" s="2094">
        <v>0.115</v>
      </c>
      <c r="F15" s="2094">
        <v>0.104</v>
      </c>
      <c r="G15" s="2094">
        <v>0.09</v>
      </c>
      <c r="H15" s="1638">
        <v>7.8E-2</v>
      </c>
      <c r="I15" s="1638">
        <v>7.0999999999999994E-2</v>
      </c>
      <c r="J15" s="1638">
        <v>6.7000000000000004E-2</v>
      </c>
      <c r="K15" s="1638">
        <v>6.5000000000000002E-2</v>
      </c>
      <c r="L15" s="1638">
        <v>6.5000000000000002E-2</v>
      </c>
      <c r="M15" s="1638">
        <v>6.3E-2</v>
      </c>
      <c r="N15" s="1638">
        <v>6.0999999999999999E-2</v>
      </c>
      <c r="O15" s="1638">
        <v>5.0999999999999997E-2</v>
      </c>
      <c r="P15" s="1638">
        <v>5.2999999999999999E-2</v>
      </c>
    </row>
    <row r="16" spans="1:16" s="2091" customFormat="1" ht="45" customHeight="1">
      <c r="A16" s="2633" t="s">
        <v>2277</v>
      </c>
      <c r="B16" s="2641"/>
      <c r="C16" s="2642"/>
      <c r="D16" s="2094">
        <v>0.92500000000000004</v>
      </c>
      <c r="E16" s="2094">
        <v>0.81299999999999994</v>
      </c>
      <c r="F16" s="2094">
        <v>0.63900000000000001</v>
      </c>
      <c r="G16" s="2094">
        <v>0.55300000000000005</v>
      </c>
      <c r="H16" s="1638">
        <v>0.59799999999999998</v>
      </c>
      <c r="I16" s="1638">
        <v>0.58299999999999996</v>
      </c>
      <c r="J16" s="1638">
        <v>0.495</v>
      </c>
      <c r="K16" s="1638">
        <v>0.46300000000000002</v>
      </c>
      <c r="L16" s="1638">
        <v>0.505</v>
      </c>
      <c r="M16" s="1638">
        <v>0.58199999999999996</v>
      </c>
      <c r="N16" s="1638">
        <v>0.58299999999999996</v>
      </c>
      <c r="O16" s="1638">
        <v>0.49299999999999999</v>
      </c>
      <c r="P16" s="1638">
        <v>0.311</v>
      </c>
    </row>
    <row r="17" spans="1:18" s="2091" customFormat="1" ht="45" customHeight="1">
      <c r="A17" s="2652" t="s">
        <v>2278</v>
      </c>
      <c r="B17" s="2653"/>
      <c r="C17" s="2654"/>
      <c r="D17" s="2095">
        <f>SUM(D18:D20)</f>
        <v>8616248</v>
      </c>
      <c r="E17" s="2095">
        <f>SUM(E18:E20)</f>
        <v>9496320</v>
      </c>
      <c r="F17" s="2095">
        <v>9428192</v>
      </c>
      <c r="G17" s="2095">
        <v>10001505</v>
      </c>
      <c r="H17" s="1639">
        <v>10858545</v>
      </c>
      <c r="I17" s="1639">
        <f>SUM(I18:I20)</f>
        <v>10970888</v>
      </c>
      <c r="J17" s="1639">
        <f>SUM(J18:J20)</f>
        <v>11267440</v>
      </c>
      <c r="K17" s="1639">
        <f>SUM(K18:K20)</f>
        <v>12024647</v>
      </c>
      <c r="L17" s="1639">
        <v>11012026</v>
      </c>
      <c r="M17" s="1639">
        <f>M18+M19+M20</f>
        <v>11851589</v>
      </c>
      <c r="N17" s="1639">
        <f>N18+N19+N20</f>
        <v>10288210</v>
      </c>
      <c r="O17" s="1639">
        <f>O18+O19+O20</f>
        <v>7164710</v>
      </c>
      <c r="P17" s="1639">
        <f>P18+P19+P20</f>
        <v>9300529</v>
      </c>
    </row>
    <row r="18" spans="1:18" s="2091" customFormat="1" ht="45" customHeight="1">
      <c r="A18" s="2096"/>
      <c r="B18" s="2097" t="s">
        <v>2279</v>
      </c>
      <c r="C18" s="2098" t="s">
        <v>2280</v>
      </c>
      <c r="D18" s="2099">
        <v>4011683</v>
      </c>
      <c r="E18" s="2099">
        <v>3881450</v>
      </c>
      <c r="F18" s="2099">
        <v>3934553</v>
      </c>
      <c r="G18" s="2099">
        <v>3750620</v>
      </c>
      <c r="H18" s="1640">
        <v>3717774</v>
      </c>
      <c r="I18" s="1640">
        <v>3309371</v>
      </c>
      <c r="J18" s="1640">
        <v>3311469</v>
      </c>
      <c r="K18" s="1640">
        <v>3912853</v>
      </c>
      <c r="L18" s="1640">
        <v>3378999</v>
      </c>
      <c r="M18" s="1640">
        <v>4871680</v>
      </c>
      <c r="N18" s="1640">
        <v>4625972</v>
      </c>
      <c r="O18" s="1640">
        <v>2214302</v>
      </c>
      <c r="P18" s="1640">
        <v>4224078</v>
      </c>
    </row>
    <row r="19" spans="1:18" s="2091" customFormat="1" ht="45" customHeight="1">
      <c r="A19" s="2096"/>
      <c r="B19" s="2100"/>
      <c r="C19" s="2101" t="s">
        <v>2281</v>
      </c>
      <c r="D19" s="2102">
        <v>858226</v>
      </c>
      <c r="E19" s="2102">
        <v>731756</v>
      </c>
      <c r="F19" s="2102">
        <v>732035</v>
      </c>
      <c r="G19" s="2102">
        <v>717152</v>
      </c>
      <c r="H19" s="1641">
        <v>1191838</v>
      </c>
      <c r="I19" s="1641">
        <v>1192337</v>
      </c>
      <c r="J19" s="1641">
        <v>1777334</v>
      </c>
      <c r="K19" s="1641">
        <v>3340340</v>
      </c>
      <c r="L19" s="1641">
        <v>2761807</v>
      </c>
      <c r="M19" s="1641">
        <v>2165077</v>
      </c>
      <c r="N19" s="1641">
        <v>1637061</v>
      </c>
      <c r="O19" s="1641">
        <v>1108978</v>
      </c>
      <c r="P19" s="1641">
        <v>378078</v>
      </c>
    </row>
    <row r="20" spans="1:18" s="2091" customFormat="1" ht="45" customHeight="1">
      <c r="A20" s="2103"/>
      <c r="B20" s="2104" t="s">
        <v>2282</v>
      </c>
      <c r="C20" s="2105" t="s">
        <v>2283</v>
      </c>
      <c r="D20" s="2106">
        <v>3746339</v>
      </c>
      <c r="E20" s="2106">
        <v>4883114</v>
      </c>
      <c r="F20" s="2106">
        <v>4761604</v>
      </c>
      <c r="G20" s="2106">
        <v>5533733</v>
      </c>
      <c r="H20" s="1642">
        <v>5948933</v>
      </c>
      <c r="I20" s="1642">
        <v>6469180</v>
      </c>
      <c r="J20" s="1642">
        <v>6178637</v>
      </c>
      <c r="K20" s="1642">
        <v>4771454</v>
      </c>
      <c r="L20" s="1642">
        <v>4871220</v>
      </c>
      <c r="M20" s="1642">
        <v>4814832</v>
      </c>
      <c r="N20" s="1642">
        <v>4025177</v>
      </c>
      <c r="O20" s="1642">
        <v>3841430</v>
      </c>
      <c r="P20" s="1642">
        <v>4698373</v>
      </c>
    </row>
    <row r="21" spans="1:18" s="2091" customFormat="1" ht="45" customHeight="1">
      <c r="A21" s="2633" t="s">
        <v>2284</v>
      </c>
      <c r="B21" s="2647"/>
      <c r="C21" s="2648"/>
      <c r="D21" s="2092">
        <v>60141469</v>
      </c>
      <c r="E21" s="2092">
        <v>59217157</v>
      </c>
      <c r="F21" s="2092">
        <v>56991172</v>
      </c>
      <c r="G21" s="2092">
        <v>54197101</v>
      </c>
      <c r="H21" s="1636">
        <v>52723421</v>
      </c>
      <c r="I21" s="1636">
        <v>54424105</v>
      </c>
      <c r="J21" s="1636">
        <v>52266311</v>
      </c>
      <c r="K21" s="1636">
        <v>52560547</v>
      </c>
      <c r="L21" s="1636">
        <v>54528977</v>
      </c>
      <c r="M21" s="1636">
        <v>53912029</v>
      </c>
      <c r="N21" s="1636">
        <v>53970037</v>
      </c>
      <c r="O21" s="1636">
        <v>54817726</v>
      </c>
      <c r="P21" s="1636">
        <v>54004608</v>
      </c>
    </row>
    <row r="22" spans="1:18" s="2091" customFormat="1" ht="45" customHeight="1">
      <c r="A22" s="2633" t="s">
        <v>2285</v>
      </c>
      <c r="B22" s="2647"/>
      <c r="C22" s="2648"/>
      <c r="D22" s="2107">
        <f>SUM(D23:D25)</f>
        <v>31025081</v>
      </c>
      <c r="E22" s="2107">
        <f>SUM(E23:E25)</f>
        <v>30068855</v>
      </c>
      <c r="F22" s="2107">
        <v>29904031</v>
      </c>
      <c r="G22" s="2107">
        <v>29152813</v>
      </c>
      <c r="H22" s="1636">
        <v>34350983</v>
      </c>
      <c r="I22" s="1636">
        <f>SUM(I23:I25)</f>
        <v>29629461</v>
      </c>
      <c r="J22" s="1636">
        <f>SUM(J23:J25)</f>
        <v>29835694</v>
      </c>
      <c r="K22" s="1636">
        <f>SUM(K23:K25)</f>
        <v>26647496</v>
      </c>
      <c r="L22" s="1636">
        <v>31454102</v>
      </c>
      <c r="M22" s="1636">
        <f>M23+M24+M25</f>
        <v>35329836</v>
      </c>
      <c r="N22" s="1636">
        <f>N23+N24+N25</f>
        <v>39254168</v>
      </c>
      <c r="O22" s="1636">
        <f>O23+O24+O25</f>
        <v>39764440</v>
      </c>
      <c r="P22" s="1636">
        <f>P23+P24+P25</f>
        <v>31573859</v>
      </c>
      <c r="Q22" s="2108"/>
      <c r="R22" s="2108"/>
    </row>
    <row r="23" spans="1:18" s="2091" customFormat="1" ht="45" customHeight="1">
      <c r="A23" s="2096"/>
      <c r="B23" s="2097" t="s">
        <v>2279</v>
      </c>
      <c r="C23" s="2096" t="s">
        <v>2286</v>
      </c>
      <c r="D23" s="2099">
        <v>15196112</v>
      </c>
      <c r="E23" s="2099">
        <v>13977273</v>
      </c>
      <c r="F23" s="2099">
        <v>12275740</v>
      </c>
      <c r="G23" s="2099">
        <v>11524102</v>
      </c>
      <c r="H23" s="1640">
        <v>17151390</v>
      </c>
      <c r="I23" s="1640">
        <v>16064736</v>
      </c>
      <c r="J23" s="1640">
        <v>14249131</v>
      </c>
      <c r="K23" s="1640">
        <v>13022542</v>
      </c>
      <c r="L23" s="1640">
        <v>12822022</v>
      </c>
      <c r="M23" s="1640">
        <v>13628387</v>
      </c>
      <c r="N23" s="1640">
        <v>13773325</v>
      </c>
      <c r="O23" s="1640">
        <v>14325070</v>
      </c>
      <c r="P23" s="1640">
        <v>6961735</v>
      </c>
      <c r="Q23" s="2108"/>
      <c r="R23" s="2108"/>
    </row>
    <row r="24" spans="1:18" s="2091" customFormat="1" ht="45" customHeight="1">
      <c r="A24" s="2096"/>
      <c r="B24" s="2100"/>
      <c r="C24" s="2101" t="s">
        <v>2287</v>
      </c>
      <c r="D24" s="2102"/>
      <c r="E24" s="2102"/>
      <c r="F24" s="2102"/>
      <c r="G24" s="2102"/>
      <c r="H24" s="1641"/>
      <c r="I24" s="1641"/>
      <c r="J24" s="1641"/>
      <c r="K24" s="1641"/>
      <c r="L24" s="1641"/>
      <c r="M24" s="1641"/>
      <c r="N24" s="1641"/>
      <c r="O24" s="1641"/>
      <c r="P24" s="1641"/>
      <c r="Q24" s="2108"/>
      <c r="R24" s="2108"/>
    </row>
    <row r="25" spans="1:18" s="2091" customFormat="1" ht="45" customHeight="1">
      <c r="A25" s="2103"/>
      <c r="B25" s="2104" t="s">
        <v>2282</v>
      </c>
      <c r="C25" s="2103" t="s">
        <v>2288</v>
      </c>
      <c r="D25" s="2109">
        <v>15828969</v>
      </c>
      <c r="E25" s="2109">
        <v>16091582</v>
      </c>
      <c r="F25" s="2109">
        <v>17628291</v>
      </c>
      <c r="G25" s="2109">
        <v>17628711</v>
      </c>
      <c r="H25" s="1643">
        <v>17199593</v>
      </c>
      <c r="I25" s="1643">
        <v>13564725</v>
      </c>
      <c r="J25" s="1643">
        <v>15586563</v>
      </c>
      <c r="K25" s="1643">
        <v>13624954</v>
      </c>
      <c r="L25" s="1643">
        <v>18632080</v>
      </c>
      <c r="M25" s="1643">
        <v>21701449</v>
      </c>
      <c r="N25" s="1643">
        <v>25480843</v>
      </c>
      <c r="O25" s="1643">
        <v>25439370</v>
      </c>
      <c r="P25" s="1643">
        <v>24612124</v>
      </c>
    </row>
    <row r="26" spans="1:18" s="2112" customFormat="1" ht="24" customHeight="1">
      <c r="A26" s="2110"/>
      <c r="B26" s="2111"/>
      <c r="C26" s="2110"/>
      <c r="D26" s="2649"/>
      <c r="E26" s="2649"/>
      <c r="F26" s="2649"/>
      <c r="G26" s="2649"/>
      <c r="H26" s="2649"/>
      <c r="I26" s="2649"/>
      <c r="J26" s="2649"/>
      <c r="K26" s="2649"/>
      <c r="L26" s="2649"/>
      <c r="M26" s="2649"/>
      <c r="N26" s="2649"/>
    </row>
    <row r="27" spans="1:18" ht="70.5" customHeight="1">
      <c r="A27" s="2650" t="s">
        <v>2655</v>
      </c>
      <c r="B27" s="2650"/>
      <c r="C27" s="2650"/>
      <c r="D27" s="2651" t="s">
        <v>2656</v>
      </c>
      <c r="E27" s="2651"/>
      <c r="F27" s="2651"/>
      <c r="G27" s="2651"/>
      <c r="H27" s="2651"/>
      <c r="I27" s="2651"/>
    </row>
    <row r="28" spans="1:18">
      <c r="H28" s="386" t="s">
        <v>2657</v>
      </c>
    </row>
    <row r="29" spans="1:18">
      <c r="H29" s="386" t="s">
        <v>2657</v>
      </c>
    </row>
  </sheetData>
  <mergeCells count="34">
    <mergeCell ref="A21:C21"/>
    <mergeCell ref="D26:N26"/>
    <mergeCell ref="A27:C27"/>
    <mergeCell ref="D27:I27"/>
    <mergeCell ref="A9:C9"/>
    <mergeCell ref="A10:C10"/>
    <mergeCell ref="A11:C11"/>
    <mergeCell ref="A22:C22"/>
    <mergeCell ref="A12:C12"/>
    <mergeCell ref="A13:C13"/>
    <mergeCell ref="A14:C14"/>
    <mergeCell ref="A15:C15"/>
    <mergeCell ref="A16:C16"/>
    <mergeCell ref="A17:C17"/>
    <mergeCell ref="N3:N4"/>
    <mergeCell ref="O3:O4"/>
    <mergeCell ref="P3:P4"/>
    <mergeCell ref="A4:C4"/>
    <mergeCell ref="A5:C5"/>
    <mergeCell ref="L3:L4"/>
    <mergeCell ref="M3:M4"/>
    <mergeCell ref="H3:H4"/>
    <mergeCell ref="I3:I4"/>
    <mergeCell ref="J3:J4"/>
    <mergeCell ref="K3:K4"/>
    <mergeCell ref="G3:G4"/>
    <mergeCell ref="F3:F4"/>
    <mergeCell ref="A1:E2"/>
    <mergeCell ref="A7:C7"/>
    <mergeCell ref="A8:C8"/>
    <mergeCell ref="A3:C3"/>
    <mergeCell ref="D3:D4"/>
    <mergeCell ref="E3:E4"/>
    <mergeCell ref="A6:C6"/>
  </mergeCells>
  <phoneticPr fontId="8"/>
  <pageMargins left="0.78740157480314965" right="0.43307086614173229" top="0.78740157480314965" bottom="0.59055118110236227" header="0.51181102362204722" footer="0.51181102362204722"/>
  <pageSetup paperSize="9" scale="39" orientation="landscape" verticalDpi="72"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88974-E367-42B4-B45F-1C48FD7F4DC5}">
  <sheetPr>
    <pageSetUpPr fitToPage="1"/>
  </sheetPr>
  <dimension ref="A1:I56"/>
  <sheetViews>
    <sheetView zoomScale="80" zoomScaleNormal="80" zoomScaleSheetLayoutView="100" workbookViewId="0">
      <pane ySplit="4" topLeftCell="A5" activePane="bottomLeft" state="frozen"/>
      <selection pane="bottomLeft" activeCell="H14" sqref="H14"/>
    </sheetView>
  </sheetViews>
  <sheetFormatPr defaultRowHeight="13.5"/>
  <cols>
    <col min="1" max="1" width="16.625" style="16" customWidth="1"/>
    <col min="2" max="6" width="16.125" style="16" customWidth="1"/>
    <col min="7" max="16384" width="9" style="16"/>
  </cols>
  <sheetData>
    <row r="1" spans="1:9" ht="25.5">
      <c r="A1" s="2113" t="s">
        <v>2658</v>
      </c>
      <c r="C1" s="60"/>
    </row>
    <row r="2" spans="1:9" ht="14.25" thickBot="1">
      <c r="E2" s="972" t="s">
        <v>2289</v>
      </c>
      <c r="F2" s="60"/>
      <c r="G2" s="60"/>
    </row>
    <row r="3" spans="1:9" ht="16.5" customHeight="1">
      <c r="A3" s="2557" t="s">
        <v>2290</v>
      </c>
      <c r="B3" s="2659" t="s">
        <v>908</v>
      </c>
      <c r="C3" s="2661" t="s">
        <v>2291</v>
      </c>
      <c r="D3" s="2661"/>
      <c r="E3" s="2655" t="s">
        <v>2292</v>
      </c>
      <c r="F3" s="60"/>
    </row>
    <row r="4" spans="1:9" ht="16.5" customHeight="1" thickBot="1">
      <c r="A4" s="2558"/>
      <c r="B4" s="2660"/>
      <c r="C4" s="1994" t="s">
        <v>2293</v>
      </c>
      <c r="D4" s="2114" t="s">
        <v>2294</v>
      </c>
      <c r="E4" s="2656"/>
      <c r="F4" s="60"/>
      <c r="G4" s="60"/>
      <c r="H4" s="60"/>
    </row>
    <row r="5" spans="1:9" ht="24" customHeight="1">
      <c r="A5" s="1582" t="s">
        <v>1752</v>
      </c>
      <c r="B5" s="2115">
        <v>32322732</v>
      </c>
      <c r="C5" s="1644">
        <v>10569322</v>
      </c>
      <c r="D5" s="1644">
        <v>4349713</v>
      </c>
      <c r="E5" s="1645">
        <v>15964495</v>
      </c>
      <c r="F5" s="60"/>
      <c r="I5" s="2116"/>
    </row>
    <row r="6" spans="1:9" ht="24" customHeight="1">
      <c r="A6" s="1582" t="s">
        <v>1729</v>
      </c>
      <c r="B6" s="2115">
        <v>32137972</v>
      </c>
      <c r="C6" s="1644">
        <v>10503365</v>
      </c>
      <c r="D6" s="1644">
        <v>4007514</v>
      </c>
      <c r="E6" s="1645">
        <v>16135742</v>
      </c>
      <c r="F6" s="60"/>
      <c r="I6" s="2116"/>
    </row>
    <row r="7" spans="1:9" ht="24" customHeight="1">
      <c r="A7" s="1582" t="s">
        <v>1730</v>
      </c>
      <c r="B7" s="2115">
        <v>31409611</v>
      </c>
      <c r="C7" s="1644">
        <v>10267065</v>
      </c>
      <c r="D7" s="1644">
        <v>3929242</v>
      </c>
      <c r="E7" s="1645">
        <v>15735793</v>
      </c>
      <c r="F7" s="60"/>
      <c r="I7" s="2116"/>
    </row>
    <row r="8" spans="1:9" ht="24" customHeight="1">
      <c r="A8" s="1582" t="s">
        <v>1633</v>
      </c>
      <c r="B8" s="2115">
        <v>32695319</v>
      </c>
      <c r="C8" s="1644">
        <v>10446264</v>
      </c>
      <c r="D8" s="1644">
        <v>4664821</v>
      </c>
      <c r="E8" s="1645">
        <v>16105269</v>
      </c>
      <c r="F8" s="60"/>
      <c r="I8" s="2116"/>
    </row>
    <row r="9" spans="1:9" ht="24" customHeight="1">
      <c r="A9" s="1582" t="s">
        <v>1634</v>
      </c>
      <c r="B9" s="2115">
        <v>31515108</v>
      </c>
      <c r="C9" s="1644">
        <v>10360168</v>
      </c>
      <c r="D9" s="1644">
        <v>3488194</v>
      </c>
      <c r="E9" s="1645">
        <v>16208661</v>
      </c>
      <c r="F9" s="60"/>
      <c r="I9" s="2116"/>
    </row>
    <row r="10" spans="1:9" ht="24" customHeight="1">
      <c r="A10" s="1588" t="s">
        <v>1635</v>
      </c>
      <c r="B10" s="2115">
        <v>32832226</v>
      </c>
      <c r="C10" s="1646">
        <v>10336959</v>
      </c>
      <c r="D10" s="1646">
        <v>5182737</v>
      </c>
      <c r="E10" s="1647">
        <v>15856563</v>
      </c>
      <c r="F10" s="60"/>
      <c r="I10" s="2116"/>
    </row>
    <row r="11" spans="1:9" ht="24" customHeight="1">
      <c r="A11" s="1588" t="s">
        <v>1636</v>
      </c>
      <c r="B11" s="2115">
        <v>32694191</v>
      </c>
      <c r="C11" s="1646">
        <v>10150232</v>
      </c>
      <c r="D11" s="1646">
        <v>5000304</v>
      </c>
      <c r="E11" s="1647">
        <v>16076045</v>
      </c>
      <c r="F11" s="60"/>
      <c r="I11" s="2116"/>
    </row>
    <row r="12" spans="1:9" ht="24" customHeight="1">
      <c r="A12" s="1588" t="s">
        <v>1637</v>
      </c>
      <c r="B12" s="2115">
        <v>33822415</v>
      </c>
      <c r="C12" s="1644">
        <v>10623772</v>
      </c>
      <c r="D12" s="1644">
        <v>5568957</v>
      </c>
      <c r="E12" s="1645">
        <v>16174828</v>
      </c>
      <c r="F12" s="60"/>
      <c r="I12" s="2116"/>
    </row>
    <row r="13" spans="1:9" ht="24" customHeight="1">
      <c r="A13" s="1588" t="s">
        <v>1638</v>
      </c>
      <c r="B13" s="2115">
        <v>36193121</v>
      </c>
      <c r="C13" s="1644">
        <v>11709992</v>
      </c>
      <c r="D13" s="1644">
        <v>6591505</v>
      </c>
      <c r="E13" s="1645">
        <v>16373637</v>
      </c>
      <c r="F13" s="60"/>
      <c r="I13" s="2116"/>
    </row>
    <row r="14" spans="1:9" ht="24" customHeight="1">
      <c r="A14" s="1588" t="s">
        <v>1414</v>
      </c>
      <c r="B14" s="2115">
        <v>38839446</v>
      </c>
      <c r="C14" s="1644">
        <v>13436241</v>
      </c>
      <c r="D14" s="1644">
        <v>6578059</v>
      </c>
      <c r="E14" s="1645">
        <v>16067557</v>
      </c>
      <c r="F14" s="60"/>
      <c r="I14" s="2116"/>
    </row>
    <row r="15" spans="1:9" ht="24" customHeight="1">
      <c r="A15" s="1588" t="s">
        <v>1415</v>
      </c>
      <c r="B15" s="2115">
        <v>38608370</v>
      </c>
      <c r="C15" s="1646">
        <v>13976688</v>
      </c>
      <c r="D15" s="1646">
        <v>5491212</v>
      </c>
      <c r="E15" s="1647">
        <v>16261889</v>
      </c>
      <c r="F15" s="60"/>
      <c r="I15" s="2116"/>
    </row>
    <row r="16" spans="1:9" ht="24" customHeight="1">
      <c r="A16" s="1588" t="s">
        <v>1416</v>
      </c>
      <c r="B16" s="2115">
        <v>37980275</v>
      </c>
      <c r="C16" s="1646">
        <v>14144045</v>
      </c>
      <c r="D16" s="1646">
        <v>4417997</v>
      </c>
      <c r="E16" s="1647">
        <v>16537473</v>
      </c>
      <c r="F16" s="60"/>
      <c r="I16" s="2116"/>
    </row>
    <row r="17" spans="1:9" ht="24" customHeight="1">
      <c r="A17" s="1588" t="s">
        <v>1417</v>
      </c>
      <c r="B17" s="2115">
        <v>37842150</v>
      </c>
      <c r="C17" s="1646">
        <v>13632893</v>
      </c>
      <c r="D17" s="1646">
        <v>4075922</v>
      </c>
      <c r="E17" s="1647">
        <v>17127897</v>
      </c>
      <c r="F17" s="60"/>
      <c r="I17" s="2116"/>
    </row>
    <row r="18" spans="1:9" ht="24" customHeight="1">
      <c r="A18" s="1588" t="s">
        <v>1639</v>
      </c>
      <c r="B18" s="2115">
        <v>39669660</v>
      </c>
      <c r="C18" s="1646">
        <v>13849090</v>
      </c>
      <c r="D18" s="1646">
        <v>4726031</v>
      </c>
      <c r="E18" s="1647">
        <v>17804529</v>
      </c>
      <c r="F18" s="60"/>
      <c r="I18" s="2116"/>
    </row>
    <row r="19" spans="1:9" ht="24" customHeight="1">
      <c r="A19" s="1588" t="s">
        <v>1640</v>
      </c>
      <c r="B19" s="2115">
        <v>39681328</v>
      </c>
      <c r="C19" s="1646">
        <v>14473673</v>
      </c>
      <c r="D19" s="1646">
        <v>4494648</v>
      </c>
      <c r="E19" s="1647">
        <v>17487716</v>
      </c>
      <c r="F19" s="60"/>
      <c r="I19" s="2116"/>
    </row>
    <row r="20" spans="1:9" ht="24" customHeight="1">
      <c r="A20" s="1604" t="s">
        <v>1641</v>
      </c>
      <c r="B20" s="2115">
        <v>39702065</v>
      </c>
      <c r="C20" s="1646">
        <v>14788813</v>
      </c>
      <c r="D20" s="1646">
        <v>3754256</v>
      </c>
      <c r="E20" s="1647">
        <v>17725669</v>
      </c>
      <c r="F20" s="60"/>
      <c r="I20" s="2116"/>
    </row>
    <row r="21" spans="1:9" ht="24" customHeight="1">
      <c r="A21" s="1604" t="s">
        <v>1642</v>
      </c>
      <c r="B21" s="2115">
        <v>41507814</v>
      </c>
      <c r="C21" s="1646">
        <v>15220950</v>
      </c>
      <c r="D21" s="1646">
        <v>4151446</v>
      </c>
      <c r="E21" s="1647">
        <v>18643606</v>
      </c>
      <c r="F21" s="60"/>
      <c r="I21" s="2116"/>
    </row>
    <row r="22" spans="1:9" ht="24" customHeight="1">
      <c r="A22" s="1604" t="s">
        <v>1670</v>
      </c>
      <c r="B22" s="2115">
        <v>42111750</v>
      </c>
      <c r="C22" s="1646">
        <v>15664200</v>
      </c>
      <c r="D22" s="1646">
        <v>3908999</v>
      </c>
      <c r="E22" s="1647">
        <v>18978853</v>
      </c>
      <c r="F22" s="60"/>
      <c r="I22" s="2116"/>
    </row>
    <row r="23" spans="1:9" ht="24" customHeight="1">
      <c r="A23" s="1604" t="s">
        <v>1671</v>
      </c>
      <c r="B23" s="2115">
        <v>43532772</v>
      </c>
      <c r="C23" s="1646">
        <v>16291337</v>
      </c>
      <c r="D23" s="1646">
        <v>3955779</v>
      </c>
      <c r="E23" s="1647">
        <v>19640272</v>
      </c>
      <c r="F23" s="60"/>
      <c r="I23" s="2116"/>
    </row>
    <row r="24" spans="1:9" ht="24" customHeight="1">
      <c r="A24" s="1604" t="s">
        <v>1672</v>
      </c>
      <c r="B24" s="2115">
        <v>44353313</v>
      </c>
      <c r="C24" s="1646">
        <v>16706677</v>
      </c>
      <c r="D24" s="1646">
        <v>3718919</v>
      </c>
      <c r="E24" s="1647">
        <v>20258650</v>
      </c>
      <c r="F24" s="60"/>
      <c r="I24" s="2116"/>
    </row>
    <row r="25" spans="1:9" ht="24" customHeight="1">
      <c r="A25" s="1604" t="s">
        <v>1673</v>
      </c>
      <c r="B25" s="2115">
        <v>45309444</v>
      </c>
      <c r="C25" s="1646">
        <v>17128736</v>
      </c>
      <c r="D25" s="1646">
        <v>4199866</v>
      </c>
      <c r="E25" s="1647">
        <v>20321113</v>
      </c>
      <c r="F25" s="60"/>
      <c r="I25" s="2116"/>
    </row>
    <row r="26" spans="1:9" ht="24" customHeight="1">
      <c r="A26" s="1604" t="s">
        <v>2295</v>
      </c>
      <c r="B26" s="2115">
        <v>46718479</v>
      </c>
      <c r="C26" s="1646">
        <v>17733163</v>
      </c>
      <c r="D26" s="1646">
        <v>4218626</v>
      </c>
      <c r="E26" s="1647">
        <v>20961383</v>
      </c>
      <c r="F26" s="60"/>
    </row>
    <row r="27" spans="1:9" ht="24" customHeight="1">
      <c r="A27" s="1604" t="s">
        <v>1875</v>
      </c>
      <c r="B27" s="2115">
        <v>47155601</v>
      </c>
      <c r="C27" s="1646">
        <v>18172644</v>
      </c>
      <c r="D27" s="1646">
        <v>3519679</v>
      </c>
      <c r="E27" s="1647">
        <v>21592737</v>
      </c>
      <c r="F27" s="60"/>
    </row>
    <row r="28" spans="1:9" ht="24" customHeight="1" thickBot="1">
      <c r="A28" s="1631" t="s">
        <v>2606</v>
      </c>
      <c r="B28" s="2117">
        <v>47807103</v>
      </c>
      <c r="C28" s="1648">
        <v>18480749</v>
      </c>
      <c r="D28" s="1648">
        <v>3905780</v>
      </c>
      <c r="E28" s="1649">
        <v>21402388</v>
      </c>
      <c r="F28" s="60"/>
    </row>
    <row r="29" spans="1:9" ht="15" customHeight="1" thickBot="1">
      <c r="B29" s="2118"/>
      <c r="F29" s="2119"/>
      <c r="G29" s="60"/>
    </row>
    <row r="30" spans="1:9" ht="15" customHeight="1">
      <c r="A30" s="2557" t="s">
        <v>2290</v>
      </c>
      <c r="B30" s="2560" t="s">
        <v>2296</v>
      </c>
      <c r="C30" s="2560" t="s">
        <v>2297</v>
      </c>
      <c r="D30" s="2662" t="s">
        <v>2298</v>
      </c>
      <c r="E30" s="2655" t="s">
        <v>2299</v>
      </c>
      <c r="F30" s="2655" t="s">
        <v>2300</v>
      </c>
      <c r="G30" s="60"/>
    </row>
    <row r="31" spans="1:9" ht="15" customHeight="1" thickBot="1">
      <c r="A31" s="2558"/>
      <c r="B31" s="2561"/>
      <c r="C31" s="2561"/>
      <c r="D31" s="2663"/>
      <c r="E31" s="2656"/>
      <c r="F31" s="2656"/>
      <c r="G31" s="60"/>
    </row>
    <row r="32" spans="1:9" ht="24" customHeight="1">
      <c r="A32" s="1582" t="s">
        <v>1752</v>
      </c>
      <c r="B32" s="1644">
        <v>157385</v>
      </c>
      <c r="C32" s="1644">
        <v>1118772</v>
      </c>
      <c r="D32" s="1644">
        <v>162568</v>
      </c>
      <c r="E32" s="1644">
        <v>477</v>
      </c>
      <c r="F32" s="2120" t="s">
        <v>2659</v>
      </c>
      <c r="G32" s="60"/>
    </row>
    <row r="33" spans="1:7" ht="24" customHeight="1">
      <c r="A33" s="1582" t="s">
        <v>1729</v>
      </c>
      <c r="B33" s="1644">
        <v>161022</v>
      </c>
      <c r="C33" s="1644">
        <v>1203805</v>
      </c>
      <c r="D33" s="1644">
        <v>126110</v>
      </c>
      <c r="E33" s="1644">
        <v>414</v>
      </c>
      <c r="F33" s="2120" t="s">
        <v>2659</v>
      </c>
      <c r="G33" s="60"/>
    </row>
    <row r="34" spans="1:7" ht="24" customHeight="1">
      <c r="A34" s="1582" t="s">
        <v>1730</v>
      </c>
      <c r="B34" s="1644">
        <v>166974</v>
      </c>
      <c r="C34" s="1644">
        <v>1211091</v>
      </c>
      <c r="D34" s="1644">
        <v>99074</v>
      </c>
      <c r="E34" s="1644">
        <v>372</v>
      </c>
      <c r="F34" s="2120" t="s">
        <v>2659</v>
      </c>
      <c r="G34" s="60"/>
    </row>
    <row r="35" spans="1:7" ht="24" customHeight="1">
      <c r="A35" s="1582" t="s">
        <v>1633</v>
      </c>
      <c r="B35" s="1644">
        <v>176192</v>
      </c>
      <c r="C35" s="1644">
        <v>1194945</v>
      </c>
      <c r="D35" s="1644">
        <v>105925</v>
      </c>
      <c r="E35" s="1644">
        <v>1903</v>
      </c>
      <c r="F35" s="2120" t="s">
        <v>2659</v>
      </c>
      <c r="G35" s="60"/>
    </row>
    <row r="36" spans="1:7" ht="24" customHeight="1">
      <c r="A36" s="1582" t="s">
        <v>1634</v>
      </c>
      <c r="B36" s="1644">
        <v>183121</v>
      </c>
      <c r="C36" s="1644">
        <v>1218558</v>
      </c>
      <c r="D36" s="1644">
        <v>51798</v>
      </c>
      <c r="E36" s="1650">
        <v>4608</v>
      </c>
      <c r="F36" s="2120" t="s">
        <v>2659</v>
      </c>
      <c r="G36" s="60"/>
    </row>
    <row r="37" spans="1:7" ht="24" customHeight="1">
      <c r="A37" s="1582" t="s">
        <v>1635</v>
      </c>
      <c r="B37" s="1644">
        <v>189528</v>
      </c>
      <c r="C37" s="1644">
        <v>1259442</v>
      </c>
      <c r="D37" s="1644">
        <v>2400</v>
      </c>
      <c r="E37" s="1650">
        <v>4597</v>
      </c>
      <c r="F37" s="2120" t="s">
        <v>2659</v>
      </c>
      <c r="G37" s="60"/>
    </row>
    <row r="38" spans="1:7" ht="24" customHeight="1">
      <c r="A38" s="1588" t="s">
        <v>1636</v>
      </c>
      <c r="B38" s="1646">
        <v>198963</v>
      </c>
      <c r="C38" s="1646">
        <v>1262428</v>
      </c>
      <c r="D38" s="1646">
        <v>2400</v>
      </c>
      <c r="E38" s="1651">
        <v>3819</v>
      </c>
      <c r="F38" s="2120" t="s">
        <v>2659</v>
      </c>
      <c r="G38" s="60"/>
    </row>
    <row r="39" spans="1:7" ht="24" customHeight="1">
      <c r="A39" s="1588" t="s">
        <v>1637</v>
      </c>
      <c r="B39" s="1646">
        <v>206841</v>
      </c>
      <c r="C39" s="1646">
        <v>1243412</v>
      </c>
      <c r="D39" s="1646">
        <v>0</v>
      </c>
      <c r="E39" s="1651">
        <v>4605</v>
      </c>
      <c r="F39" s="2120" t="s">
        <v>2659</v>
      </c>
      <c r="G39" s="60"/>
    </row>
    <row r="40" spans="1:7" ht="24" customHeight="1">
      <c r="A40" s="1588" t="s">
        <v>1638</v>
      </c>
      <c r="B40" s="1644">
        <v>216860</v>
      </c>
      <c r="C40" s="1644">
        <v>1295774</v>
      </c>
      <c r="D40" s="1644">
        <v>0</v>
      </c>
      <c r="E40" s="1644">
        <v>5353</v>
      </c>
      <c r="F40" s="2120" t="s">
        <v>2659</v>
      </c>
      <c r="G40" s="60"/>
    </row>
    <row r="41" spans="1:7" ht="24" customHeight="1">
      <c r="A41" s="1588" t="s">
        <v>1414</v>
      </c>
      <c r="B41" s="1644">
        <v>230267</v>
      </c>
      <c r="C41" s="1644">
        <v>1289640</v>
      </c>
      <c r="D41" s="1644">
        <v>3935</v>
      </c>
      <c r="E41" s="1644">
        <v>7212</v>
      </c>
      <c r="F41" s="2121">
        <v>1226535</v>
      </c>
      <c r="G41" s="60"/>
    </row>
    <row r="42" spans="1:7" ht="24" customHeight="1">
      <c r="A42" s="1588" t="s">
        <v>1415</v>
      </c>
      <c r="B42" s="1644">
        <v>242480</v>
      </c>
      <c r="C42" s="1644">
        <v>1257259</v>
      </c>
      <c r="D42" s="1644">
        <v>16</v>
      </c>
      <c r="E42" s="1644">
        <v>8246</v>
      </c>
      <c r="F42" s="1646">
        <v>1370580</v>
      </c>
      <c r="G42" s="60"/>
    </row>
    <row r="43" spans="1:7" ht="24" customHeight="1">
      <c r="A43" s="1588" t="s">
        <v>1416</v>
      </c>
      <c r="B43" s="1646">
        <v>257554</v>
      </c>
      <c r="C43" s="1646">
        <v>1223254</v>
      </c>
      <c r="D43" s="1646">
        <v>975</v>
      </c>
      <c r="E43" s="1646">
        <v>7829</v>
      </c>
      <c r="F43" s="1646">
        <v>1391148</v>
      </c>
      <c r="G43" s="60"/>
    </row>
    <row r="44" spans="1:7" ht="24" customHeight="1">
      <c r="A44" s="1588" t="s">
        <v>1417</v>
      </c>
      <c r="B44" s="1646">
        <v>266440</v>
      </c>
      <c r="C44" s="1646">
        <v>1260103</v>
      </c>
      <c r="D44" s="1646">
        <v>150</v>
      </c>
      <c r="E44" s="1646">
        <v>7746</v>
      </c>
      <c r="F44" s="1646">
        <v>1470999</v>
      </c>
      <c r="G44" s="60"/>
    </row>
    <row r="45" spans="1:7" ht="24" customHeight="1">
      <c r="A45" s="1588" t="s">
        <v>1639</v>
      </c>
      <c r="B45" s="1646">
        <v>281572</v>
      </c>
      <c r="C45" s="1646">
        <v>1463283</v>
      </c>
      <c r="D45" s="1646">
        <v>0</v>
      </c>
      <c r="E45" s="1646">
        <v>7465</v>
      </c>
      <c r="F45" s="1646">
        <v>1537690</v>
      </c>
      <c r="G45" s="60"/>
    </row>
    <row r="46" spans="1:7" ht="24" customHeight="1">
      <c r="A46" s="1588" t="s">
        <v>1640</v>
      </c>
      <c r="B46" s="1646">
        <v>288900</v>
      </c>
      <c r="C46" s="1646">
        <v>1443294</v>
      </c>
      <c r="D46" s="1646">
        <v>256</v>
      </c>
      <c r="E46" s="1646">
        <v>10701</v>
      </c>
      <c r="F46" s="1646">
        <v>1482140</v>
      </c>
      <c r="G46" s="60"/>
    </row>
    <row r="47" spans="1:7" ht="24" customHeight="1">
      <c r="A47" s="1588" t="s">
        <v>1641</v>
      </c>
      <c r="B47" s="1646">
        <v>307286</v>
      </c>
      <c r="C47" s="1646">
        <v>1610438</v>
      </c>
      <c r="D47" s="1646">
        <v>0</v>
      </c>
      <c r="E47" s="1646">
        <v>10336</v>
      </c>
      <c r="F47" s="1646">
        <v>1505267</v>
      </c>
      <c r="G47" s="60"/>
    </row>
    <row r="48" spans="1:7" ht="24" customHeight="1">
      <c r="A48" s="1604" t="s">
        <v>1642</v>
      </c>
      <c r="B48" s="1646">
        <v>321134</v>
      </c>
      <c r="C48" s="1646">
        <v>1560879</v>
      </c>
      <c r="D48" s="1646">
        <v>0</v>
      </c>
      <c r="E48" s="1646">
        <v>10555</v>
      </c>
      <c r="F48" s="1646">
        <v>1599244</v>
      </c>
      <c r="G48" s="60"/>
    </row>
    <row r="49" spans="1:7" ht="24" customHeight="1">
      <c r="A49" s="1604" t="s">
        <v>1670</v>
      </c>
      <c r="B49" s="1646">
        <v>334907</v>
      </c>
      <c r="C49" s="1646">
        <v>1568932</v>
      </c>
      <c r="D49" s="1646">
        <v>0</v>
      </c>
      <c r="E49" s="1646">
        <v>10699</v>
      </c>
      <c r="F49" s="1646">
        <v>1645160</v>
      </c>
      <c r="G49" s="60"/>
    </row>
    <row r="50" spans="1:7" ht="24" customHeight="1">
      <c r="A50" s="1604" t="s">
        <v>1947</v>
      </c>
      <c r="B50" s="1646">
        <v>410775</v>
      </c>
      <c r="C50" s="1646">
        <v>1524739</v>
      </c>
      <c r="D50" s="1646">
        <v>0</v>
      </c>
      <c r="E50" s="1646">
        <v>8264</v>
      </c>
      <c r="F50" s="1646">
        <v>1701606</v>
      </c>
      <c r="G50" s="60"/>
    </row>
    <row r="51" spans="1:7" ht="24" customHeight="1">
      <c r="A51" s="1604" t="s">
        <v>1948</v>
      </c>
      <c r="B51" s="1646">
        <v>427617</v>
      </c>
      <c r="C51" s="1646">
        <v>1450282</v>
      </c>
      <c r="D51" s="1646">
        <v>0</v>
      </c>
      <c r="E51" s="1646">
        <v>12757</v>
      </c>
      <c r="F51" s="1646">
        <v>1778411</v>
      </c>
      <c r="G51" s="60"/>
    </row>
    <row r="52" spans="1:7" ht="24" customHeight="1">
      <c r="A52" s="1604" t="s">
        <v>1646</v>
      </c>
      <c r="B52" s="1646">
        <v>453862</v>
      </c>
      <c r="C52" s="1646">
        <v>1425195</v>
      </c>
      <c r="D52" s="1646">
        <v>0</v>
      </c>
      <c r="E52" s="1646">
        <v>9877</v>
      </c>
      <c r="F52" s="1646">
        <v>1770795</v>
      </c>
      <c r="G52" s="60"/>
    </row>
    <row r="53" spans="1:7" ht="24" customHeight="1">
      <c r="A53" s="1604" t="s">
        <v>2295</v>
      </c>
      <c r="B53" s="1646">
        <v>484833</v>
      </c>
      <c r="C53" s="1646">
        <v>1472781</v>
      </c>
      <c r="D53" s="1646">
        <v>0</v>
      </c>
      <c r="E53" s="1646">
        <v>8520</v>
      </c>
      <c r="F53" s="1646">
        <v>1839173</v>
      </c>
      <c r="G53" s="60"/>
    </row>
    <row r="54" spans="1:7" ht="24" customHeight="1">
      <c r="A54" s="1604" t="s">
        <v>1875</v>
      </c>
      <c r="B54" s="1646">
        <v>521679</v>
      </c>
      <c r="C54" s="1646">
        <v>1453876</v>
      </c>
      <c r="D54" s="1646">
        <v>0</v>
      </c>
      <c r="E54" s="1646">
        <v>2675</v>
      </c>
      <c r="F54" s="1646">
        <v>1892311</v>
      </c>
      <c r="G54" s="60"/>
    </row>
    <row r="55" spans="1:7" ht="24" customHeight="1" thickBot="1">
      <c r="A55" s="1631" t="s">
        <v>2606</v>
      </c>
      <c r="B55" s="1652">
        <v>546996</v>
      </c>
      <c r="C55" s="1648">
        <v>1576492</v>
      </c>
      <c r="D55" s="1648">
        <v>0</v>
      </c>
      <c r="E55" s="1648">
        <v>5568</v>
      </c>
      <c r="F55" s="1648">
        <v>1889130</v>
      </c>
      <c r="G55" s="60"/>
    </row>
    <row r="56" spans="1:7" ht="17.25" customHeight="1">
      <c r="D56" s="2657" t="s">
        <v>2301</v>
      </c>
      <c r="E56" s="2658"/>
      <c r="F56" s="2658"/>
    </row>
  </sheetData>
  <mergeCells count="11">
    <mergeCell ref="F30:F31"/>
    <mergeCell ref="D56:F56"/>
    <mergeCell ref="A3:A4"/>
    <mergeCell ref="B3:B4"/>
    <mergeCell ref="C3:D3"/>
    <mergeCell ref="E3:E4"/>
    <mergeCell ref="A30:A31"/>
    <mergeCell ref="B30:B31"/>
    <mergeCell ref="C30:C31"/>
    <mergeCell ref="D30:D31"/>
    <mergeCell ref="E30:E31"/>
  </mergeCells>
  <phoneticPr fontId="8"/>
  <printOptions horizontalCentered="1"/>
  <pageMargins left="0.98425196850393704" right="0.98425196850393704" top="0.78740157480314965" bottom="0.98425196850393704" header="0.51181102362204722" footer="0.51181102362204722"/>
  <pageSetup paperSize="9" scale="61"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A571B-F4A2-41AE-A9EF-BD69CA9AE8C5}">
  <sheetPr>
    <pageSetUpPr fitToPage="1"/>
  </sheetPr>
  <dimension ref="A1:O38"/>
  <sheetViews>
    <sheetView view="pageBreakPreview" zoomScaleNormal="100" zoomScaleSheetLayoutView="100" workbookViewId="0">
      <pane ySplit="5" topLeftCell="A6" activePane="bottomLeft" state="frozen"/>
      <selection pane="bottomLeft" activeCell="D13" sqref="D13"/>
    </sheetView>
  </sheetViews>
  <sheetFormatPr defaultRowHeight="13.5"/>
  <cols>
    <col min="1" max="1" width="11" customWidth="1"/>
    <col min="2" max="13" width="9.5" customWidth="1"/>
    <col min="14" max="14" width="10.5" customWidth="1"/>
  </cols>
  <sheetData>
    <row r="1" spans="1:15" ht="24">
      <c r="A1" s="519" t="s">
        <v>2660</v>
      </c>
      <c r="B1" s="137"/>
      <c r="C1" s="137"/>
    </row>
    <row r="2" spans="1:15" ht="30" customHeight="1" thickBot="1">
      <c r="I2" s="1345"/>
      <c r="J2" s="1653"/>
      <c r="K2" s="1653"/>
      <c r="L2" s="1865"/>
      <c r="M2" s="1865" t="s">
        <v>2302</v>
      </c>
    </row>
    <row r="3" spans="1:15" ht="18" customHeight="1">
      <c r="A3" s="1378" t="s">
        <v>2303</v>
      </c>
      <c r="B3" s="1654"/>
      <c r="C3" s="1655" t="s">
        <v>2304</v>
      </c>
      <c r="D3" s="1656"/>
      <c r="E3" s="1656" t="s">
        <v>2305</v>
      </c>
      <c r="F3" s="1656" t="s">
        <v>2306</v>
      </c>
      <c r="G3" s="1656" t="s">
        <v>2307</v>
      </c>
      <c r="H3" s="1656"/>
      <c r="I3" s="1656"/>
      <c r="J3" s="1656" t="s">
        <v>2308</v>
      </c>
      <c r="K3" s="1657"/>
      <c r="L3" s="1657"/>
      <c r="M3" s="1657" t="s">
        <v>2309</v>
      </c>
    </row>
    <row r="4" spans="1:15" ht="20.100000000000001" customHeight="1">
      <c r="A4" s="1658"/>
      <c r="B4" s="1659" t="s">
        <v>707</v>
      </c>
      <c r="C4" s="1660"/>
      <c r="D4" s="1661" t="s">
        <v>2310</v>
      </c>
      <c r="E4" s="1661"/>
      <c r="F4" s="1661" t="s">
        <v>2311</v>
      </c>
      <c r="G4" s="1661"/>
      <c r="H4" s="1661" t="s">
        <v>2312</v>
      </c>
      <c r="I4" s="1661" t="s">
        <v>2313</v>
      </c>
      <c r="J4" s="1661"/>
      <c r="K4" s="1662" t="s">
        <v>2314</v>
      </c>
      <c r="L4" s="1662" t="s">
        <v>2315</v>
      </c>
      <c r="M4" s="1662" t="s">
        <v>2316</v>
      </c>
    </row>
    <row r="5" spans="1:15" ht="20.100000000000001" customHeight="1" thickBot="1">
      <c r="A5" s="1384" t="s">
        <v>2317</v>
      </c>
      <c r="B5" s="1663"/>
      <c r="C5" s="1664" t="s">
        <v>2318</v>
      </c>
      <c r="D5" s="1665"/>
      <c r="E5" s="1665" t="s">
        <v>2319</v>
      </c>
      <c r="F5" s="1665" t="s">
        <v>2320</v>
      </c>
      <c r="G5" s="1665" t="s">
        <v>2321</v>
      </c>
      <c r="H5" s="1665"/>
      <c r="I5" s="1665"/>
      <c r="J5" s="1665" t="s">
        <v>2322</v>
      </c>
      <c r="K5" s="1666"/>
      <c r="L5" s="1666"/>
      <c r="M5" s="1666" t="s">
        <v>2323</v>
      </c>
    </row>
    <row r="6" spans="1:15" s="1866" customFormat="1" ht="24" customHeight="1">
      <c r="A6" s="1667" t="s">
        <v>1120</v>
      </c>
      <c r="B6" s="1668">
        <f t="shared" ref="B6:B20" si="0">SUM(C6:M6)</f>
        <v>2137</v>
      </c>
      <c r="C6" s="1669">
        <v>1276</v>
      </c>
      <c r="D6" s="1669">
        <v>91</v>
      </c>
      <c r="E6" s="902">
        <v>6</v>
      </c>
      <c r="F6" s="902">
        <v>20</v>
      </c>
      <c r="G6" s="902">
        <v>66</v>
      </c>
      <c r="H6" s="1670" t="s">
        <v>2324</v>
      </c>
      <c r="I6" s="902">
        <v>80</v>
      </c>
      <c r="J6" s="902">
        <v>205</v>
      </c>
      <c r="K6" s="902">
        <v>112</v>
      </c>
      <c r="L6" s="902">
        <v>281</v>
      </c>
      <c r="M6" s="1670" t="s">
        <v>2324</v>
      </c>
    </row>
    <row r="7" spans="1:15" s="1866" customFormat="1" ht="24" customHeight="1">
      <c r="A7" s="1667" t="s">
        <v>1090</v>
      </c>
      <c r="B7" s="1668">
        <f t="shared" si="0"/>
        <v>2096</v>
      </c>
      <c r="C7" s="1669">
        <v>1263</v>
      </c>
      <c r="D7" s="1669">
        <v>95</v>
      </c>
      <c r="E7" s="902">
        <v>6</v>
      </c>
      <c r="F7" s="902">
        <v>20</v>
      </c>
      <c r="G7" s="902">
        <v>66</v>
      </c>
      <c r="H7" s="1670" t="s">
        <v>2324</v>
      </c>
      <c r="I7" s="902">
        <v>63</v>
      </c>
      <c r="J7" s="902">
        <v>194</v>
      </c>
      <c r="K7" s="902">
        <v>110</v>
      </c>
      <c r="L7" s="902">
        <v>279</v>
      </c>
      <c r="M7" s="1670" t="s">
        <v>2324</v>
      </c>
    </row>
    <row r="8" spans="1:15" s="1866" customFormat="1" ht="24" customHeight="1">
      <c r="A8" s="1667" t="s">
        <v>1091</v>
      </c>
      <c r="B8" s="1668">
        <f t="shared" si="0"/>
        <v>2076</v>
      </c>
      <c r="C8" s="1669">
        <v>1251</v>
      </c>
      <c r="D8" s="1669">
        <v>97</v>
      </c>
      <c r="E8" s="902">
        <v>6</v>
      </c>
      <c r="F8" s="902">
        <v>20</v>
      </c>
      <c r="G8" s="902">
        <v>63</v>
      </c>
      <c r="H8" s="1670" t="s">
        <v>2324</v>
      </c>
      <c r="I8" s="902">
        <v>62</v>
      </c>
      <c r="J8" s="902">
        <v>189</v>
      </c>
      <c r="K8" s="902">
        <v>110</v>
      </c>
      <c r="L8" s="902">
        <v>278</v>
      </c>
      <c r="M8" s="1670" t="s">
        <v>2324</v>
      </c>
    </row>
    <row r="9" spans="1:15" s="1866" customFormat="1" ht="24" customHeight="1">
      <c r="A9" s="1667" t="s">
        <v>971</v>
      </c>
      <c r="B9" s="1668">
        <f t="shared" si="0"/>
        <v>2064</v>
      </c>
      <c r="C9" s="1669">
        <v>1018</v>
      </c>
      <c r="D9" s="1669">
        <v>96</v>
      </c>
      <c r="E9" s="902">
        <v>6</v>
      </c>
      <c r="F9" s="902">
        <v>21</v>
      </c>
      <c r="G9" s="902">
        <v>67</v>
      </c>
      <c r="H9" s="902">
        <v>224</v>
      </c>
      <c r="I9" s="902">
        <v>65</v>
      </c>
      <c r="J9" s="902">
        <v>181</v>
      </c>
      <c r="K9" s="902">
        <v>108</v>
      </c>
      <c r="L9" s="902">
        <v>278</v>
      </c>
      <c r="M9" s="1670" t="s">
        <v>2324</v>
      </c>
    </row>
    <row r="10" spans="1:15" s="1866" customFormat="1" ht="24" customHeight="1">
      <c r="A10" s="1667" t="s">
        <v>1092</v>
      </c>
      <c r="B10" s="1668">
        <f t="shared" si="0"/>
        <v>2045</v>
      </c>
      <c r="C10" s="1669">
        <v>998</v>
      </c>
      <c r="D10" s="1669">
        <v>97</v>
      </c>
      <c r="E10" s="902">
        <v>6</v>
      </c>
      <c r="F10" s="902">
        <v>22</v>
      </c>
      <c r="G10" s="902">
        <v>68</v>
      </c>
      <c r="H10" s="902">
        <v>225</v>
      </c>
      <c r="I10" s="902">
        <v>74</v>
      </c>
      <c r="J10" s="902">
        <v>168</v>
      </c>
      <c r="K10" s="902">
        <v>109</v>
      </c>
      <c r="L10" s="902">
        <v>278</v>
      </c>
      <c r="M10" s="1670" t="s">
        <v>2324</v>
      </c>
      <c r="O10" s="2122"/>
    </row>
    <row r="11" spans="1:15" s="1866" customFormat="1" ht="24" customHeight="1">
      <c r="A11" s="1667" t="s">
        <v>1093</v>
      </c>
      <c r="B11" s="1668">
        <f t="shared" si="0"/>
        <v>2028</v>
      </c>
      <c r="C11" s="1669">
        <v>988</v>
      </c>
      <c r="D11" s="1669">
        <v>95</v>
      </c>
      <c r="E11" s="902">
        <v>5</v>
      </c>
      <c r="F11" s="902">
        <v>22</v>
      </c>
      <c r="G11" s="902">
        <v>69</v>
      </c>
      <c r="H11" s="902">
        <v>229</v>
      </c>
      <c r="I11" s="902">
        <v>74</v>
      </c>
      <c r="J11" s="902">
        <v>160</v>
      </c>
      <c r="K11" s="902">
        <v>110</v>
      </c>
      <c r="L11" s="902">
        <v>276</v>
      </c>
      <c r="M11" s="1670" t="s">
        <v>2324</v>
      </c>
      <c r="O11" s="2122"/>
    </row>
    <row r="12" spans="1:15" s="1866" customFormat="1" ht="24" customHeight="1">
      <c r="A12" s="1667" t="s">
        <v>1094</v>
      </c>
      <c r="B12" s="1668">
        <f t="shared" si="0"/>
        <v>1998</v>
      </c>
      <c r="C12" s="1669">
        <v>973</v>
      </c>
      <c r="D12" s="1669">
        <v>87</v>
      </c>
      <c r="E12" s="902">
        <v>5</v>
      </c>
      <c r="F12" s="902">
        <v>22</v>
      </c>
      <c r="G12" s="902">
        <v>71</v>
      </c>
      <c r="H12" s="902">
        <v>231</v>
      </c>
      <c r="I12" s="902">
        <v>69</v>
      </c>
      <c r="J12" s="902">
        <v>155</v>
      </c>
      <c r="K12" s="902">
        <v>110</v>
      </c>
      <c r="L12" s="902">
        <v>275</v>
      </c>
      <c r="M12" s="1670" t="s">
        <v>2324</v>
      </c>
      <c r="O12" s="2122"/>
    </row>
    <row r="13" spans="1:15" s="1866" customFormat="1" ht="24" customHeight="1">
      <c r="A13" s="1671" t="s">
        <v>2325</v>
      </c>
      <c r="B13" s="1668">
        <f t="shared" si="0"/>
        <v>1968</v>
      </c>
      <c r="C13" s="1672">
        <v>956</v>
      </c>
      <c r="D13" s="1672">
        <v>83</v>
      </c>
      <c r="E13" s="909">
        <v>4</v>
      </c>
      <c r="F13" s="909">
        <v>25</v>
      </c>
      <c r="G13" s="909">
        <v>69</v>
      </c>
      <c r="H13" s="909">
        <v>241</v>
      </c>
      <c r="I13" s="909">
        <v>65</v>
      </c>
      <c r="J13" s="909">
        <v>145</v>
      </c>
      <c r="K13" s="909">
        <v>103</v>
      </c>
      <c r="L13" s="909">
        <v>277</v>
      </c>
      <c r="M13" s="1670" t="s">
        <v>2324</v>
      </c>
      <c r="O13" s="2122"/>
    </row>
    <row r="14" spans="1:15" s="1866" customFormat="1" ht="24" customHeight="1">
      <c r="A14" s="1667" t="s">
        <v>972</v>
      </c>
      <c r="B14" s="1668">
        <f t="shared" si="0"/>
        <v>1936</v>
      </c>
      <c r="C14" s="1672">
        <v>945</v>
      </c>
      <c r="D14" s="1672">
        <v>84</v>
      </c>
      <c r="E14" s="909">
        <v>4</v>
      </c>
      <c r="F14" s="909">
        <v>25</v>
      </c>
      <c r="G14" s="909">
        <v>63</v>
      </c>
      <c r="H14" s="909">
        <v>243</v>
      </c>
      <c r="I14" s="909">
        <v>54</v>
      </c>
      <c r="J14" s="909">
        <v>139</v>
      </c>
      <c r="K14" s="909">
        <v>100</v>
      </c>
      <c r="L14" s="909">
        <v>279</v>
      </c>
      <c r="M14" s="1670" t="s">
        <v>2324</v>
      </c>
      <c r="O14" s="2122"/>
    </row>
    <row r="15" spans="1:15" s="515" customFormat="1" ht="24" customHeight="1">
      <c r="A15" s="1673" t="s">
        <v>332</v>
      </c>
      <c r="B15" s="1668">
        <f t="shared" si="0"/>
        <v>1913</v>
      </c>
      <c r="C15" s="1674">
        <v>933</v>
      </c>
      <c r="D15" s="1674">
        <v>80</v>
      </c>
      <c r="E15" s="1674">
        <v>2</v>
      </c>
      <c r="F15" s="1674">
        <v>23</v>
      </c>
      <c r="G15" s="1674">
        <v>65</v>
      </c>
      <c r="H15" s="1674">
        <v>240</v>
      </c>
      <c r="I15" s="1674">
        <v>48</v>
      </c>
      <c r="J15" s="1674">
        <v>132</v>
      </c>
      <c r="K15" s="1674">
        <v>98</v>
      </c>
      <c r="L15" s="1674">
        <v>292</v>
      </c>
      <c r="M15" s="1674" t="s">
        <v>2324</v>
      </c>
      <c r="O15" s="2123"/>
    </row>
    <row r="16" spans="1:15" s="515" customFormat="1" ht="24" customHeight="1">
      <c r="A16" s="1673" t="s">
        <v>333</v>
      </c>
      <c r="B16" s="1668">
        <f t="shared" si="0"/>
        <v>1878</v>
      </c>
      <c r="C16" s="1674">
        <v>910</v>
      </c>
      <c r="D16" s="1674">
        <v>84</v>
      </c>
      <c r="E16" s="1674">
        <v>2</v>
      </c>
      <c r="F16" s="1674">
        <v>23</v>
      </c>
      <c r="G16" s="1674">
        <v>62</v>
      </c>
      <c r="H16" s="1674">
        <v>234</v>
      </c>
      <c r="I16" s="1674">
        <v>46</v>
      </c>
      <c r="J16" s="1674">
        <v>118</v>
      </c>
      <c r="K16" s="1674">
        <v>95</v>
      </c>
      <c r="L16" s="1674">
        <v>304</v>
      </c>
      <c r="M16" s="1674" t="s">
        <v>2324</v>
      </c>
      <c r="N16" s="515">
        <f t="shared" ref="N16:N29" si="1">SUM(C16:M16)</f>
        <v>1878</v>
      </c>
      <c r="O16" s="2124"/>
    </row>
    <row r="17" spans="1:15" s="515" customFormat="1" ht="24" customHeight="1">
      <c r="A17" s="1673" t="s">
        <v>334</v>
      </c>
      <c r="B17" s="1668">
        <f t="shared" si="0"/>
        <v>1842</v>
      </c>
      <c r="C17" s="1674">
        <v>890</v>
      </c>
      <c r="D17" s="1674">
        <v>92</v>
      </c>
      <c r="E17" s="1674">
        <v>2</v>
      </c>
      <c r="F17" s="1674">
        <v>22</v>
      </c>
      <c r="G17" s="1674">
        <v>61</v>
      </c>
      <c r="H17" s="1674">
        <v>228</v>
      </c>
      <c r="I17" s="1674">
        <v>46</v>
      </c>
      <c r="J17" s="1674">
        <v>107</v>
      </c>
      <c r="K17" s="1674">
        <v>91</v>
      </c>
      <c r="L17" s="1674">
        <v>303</v>
      </c>
      <c r="M17" s="1674" t="s">
        <v>2324</v>
      </c>
      <c r="N17" s="515">
        <f t="shared" si="1"/>
        <v>1842</v>
      </c>
      <c r="O17" s="2123"/>
    </row>
    <row r="18" spans="1:15" s="515" customFormat="1" ht="24" customHeight="1">
      <c r="A18" s="1673" t="s">
        <v>335</v>
      </c>
      <c r="B18" s="1675">
        <f t="shared" si="0"/>
        <v>1819</v>
      </c>
      <c r="C18" s="1670">
        <v>871</v>
      </c>
      <c r="D18" s="1670">
        <v>95</v>
      </c>
      <c r="E18" s="1670">
        <v>3</v>
      </c>
      <c r="F18" s="1670">
        <v>22</v>
      </c>
      <c r="G18" s="1670">
        <v>60</v>
      </c>
      <c r="H18" s="1670">
        <v>227</v>
      </c>
      <c r="I18" s="1670">
        <v>45</v>
      </c>
      <c r="J18" s="1670">
        <v>101</v>
      </c>
      <c r="K18" s="1670">
        <v>91</v>
      </c>
      <c r="L18" s="1670">
        <v>304</v>
      </c>
      <c r="M18" s="1670" t="s">
        <v>2324</v>
      </c>
      <c r="N18" s="515">
        <f t="shared" si="1"/>
        <v>1819</v>
      </c>
      <c r="O18" s="2123"/>
    </row>
    <row r="19" spans="1:15" s="515" customFormat="1" ht="24" customHeight="1">
      <c r="A19" s="1673" t="s">
        <v>336</v>
      </c>
      <c r="B19" s="1675">
        <f t="shared" si="0"/>
        <v>1782</v>
      </c>
      <c r="C19" s="1670">
        <v>858</v>
      </c>
      <c r="D19" s="1670">
        <v>93</v>
      </c>
      <c r="E19" s="1670">
        <v>3</v>
      </c>
      <c r="F19" s="1670">
        <v>20</v>
      </c>
      <c r="G19" s="1670">
        <v>60</v>
      </c>
      <c r="H19" s="1670">
        <v>220</v>
      </c>
      <c r="I19" s="1670">
        <v>41</v>
      </c>
      <c r="J19" s="1670">
        <v>94</v>
      </c>
      <c r="K19" s="1670">
        <v>88</v>
      </c>
      <c r="L19" s="1670">
        <v>305</v>
      </c>
      <c r="M19" s="1670" t="s">
        <v>2324</v>
      </c>
      <c r="N19" s="515">
        <f t="shared" si="1"/>
        <v>1782</v>
      </c>
      <c r="O19" s="2123"/>
    </row>
    <row r="20" spans="1:15" s="515" customFormat="1" ht="24" customHeight="1">
      <c r="A20" s="1673" t="s">
        <v>337</v>
      </c>
      <c r="B20" s="1675">
        <f t="shared" si="0"/>
        <v>1761</v>
      </c>
      <c r="C20" s="1670">
        <v>856</v>
      </c>
      <c r="D20" s="1670">
        <v>92</v>
      </c>
      <c r="E20" s="1670">
        <v>0</v>
      </c>
      <c r="F20" s="1670">
        <v>18</v>
      </c>
      <c r="G20" s="1670">
        <v>59</v>
      </c>
      <c r="H20" s="1670">
        <v>219</v>
      </c>
      <c r="I20" s="1670">
        <v>41</v>
      </c>
      <c r="J20" s="1670">
        <v>87</v>
      </c>
      <c r="K20" s="1670">
        <v>86</v>
      </c>
      <c r="L20" s="1670">
        <v>303</v>
      </c>
      <c r="M20" s="1670" t="s">
        <v>2324</v>
      </c>
      <c r="N20" s="515">
        <f t="shared" si="1"/>
        <v>1761</v>
      </c>
      <c r="O20" s="2123"/>
    </row>
    <row r="21" spans="1:15" s="515" customFormat="1" ht="24" customHeight="1">
      <c r="A21" s="1673" t="s">
        <v>338</v>
      </c>
      <c r="B21" s="1676">
        <f>SUM(C21:M21)</f>
        <v>1748</v>
      </c>
      <c r="C21" s="1677">
        <v>854</v>
      </c>
      <c r="D21" s="1677">
        <v>92</v>
      </c>
      <c r="E21" s="1677">
        <v>0</v>
      </c>
      <c r="F21" s="1677">
        <v>20</v>
      </c>
      <c r="G21" s="1677">
        <v>58</v>
      </c>
      <c r="H21" s="1677">
        <v>216</v>
      </c>
      <c r="I21" s="1677">
        <v>41</v>
      </c>
      <c r="J21" s="1677">
        <v>80</v>
      </c>
      <c r="K21" s="1677">
        <v>83</v>
      </c>
      <c r="L21" s="1677">
        <v>304</v>
      </c>
      <c r="M21" s="1677" t="s">
        <v>2324</v>
      </c>
      <c r="N21" s="515">
        <f t="shared" si="1"/>
        <v>1748</v>
      </c>
      <c r="O21" s="2123"/>
    </row>
    <row r="22" spans="1:15" s="515" customFormat="1" ht="24" customHeight="1">
      <c r="A22" s="1678" t="s">
        <v>339</v>
      </c>
      <c r="B22" s="1675">
        <v>1742</v>
      </c>
      <c r="C22" s="1670">
        <v>859</v>
      </c>
      <c r="D22" s="1670">
        <v>89</v>
      </c>
      <c r="E22" s="1670">
        <v>0</v>
      </c>
      <c r="F22" s="1670">
        <v>22</v>
      </c>
      <c r="G22" s="1670">
        <v>58</v>
      </c>
      <c r="H22" s="1670">
        <v>213</v>
      </c>
      <c r="I22" s="1670">
        <v>38</v>
      </c>
      <c r="J22" s="1670">
        <v>74</v>
      </c>
      <c r="K22" s="1670">
        <v>83</v>
      </c>
      <c r="L22" s="1670">
        <v>306</v>
      </c>
      <c r="M22" s="1670" t="s">
        <v>2324</v>
      </c>
      <c r="N22" s="515">
        <f t="shared" si="1"/>
        <v>1742</v>
      </c>
      <c r="O22" s="2123"/>
    </row>
    <row r="23" spans="1:15" s="515" customFormat="1" ht="24" customHeight="1">
      <c r="A23" s="1678" t="s">
        <v>340</v>
      </c>
      <c r="B23" s="1675">
        <v>1737</v>
      </c>
      <c r="C23" s="1670">
        <v>849</v>
      </c>
      <c r="D23" s="1670">
        <v>89</v>
      </c>
      <c r="E23" s="1670">
        <v>0</v>
      </c>
      <c r="F23" s="1670">
        <v>26</v>
      </c>
      <c r="G23" s="1670">
        <v>59</v>
      </c>
      <c r="H23" s="1670">
        <v>222</v>
      </c>
      <c r="I23" s="1670">
        <v>37</v>
      </c>
      <c r="J23" s="1670">
        <v>68</v>
      </c>
      <c r="K23" s="1670">
        <v>82</v>
      </c>
      <c r="L23" s="1670">
        <v>305</v>
      </c>
      <c r="M23" s="1670" t="s">
        <v>2324</v>
      </c>
      <c r="N23" s="515">
        <f t="shared" si="1"/>
        <v>1737</v>
      </c>
      <c r="O23" s="2123"/>
    </row>
    <row r="24" spans="1:15" s="515" customFormat="1" ht="24" customHeight="1">
      <c r="A24" s="1678" t="s">
        <v>341</v>
      </c>
      <c r="B24" s="1675">
        <v>1734</v>
      </c>
      <c r="C24" s="1670">
        <v>848</v>
      </c>
      <c r="D24" s="1670">
        <v>88</v>
      </c>
      <c r="E24" s="1670">
        <v>0</v>
      </c>
      <c r="F24" s="1670">
        <v>26</v>
      </c>
      <c r="G24" s="1670">
        <v>61</v>
      </c>
      <c r="H24" s="1670">
        <v>225</v>
      </c>
      <c r="I24" s="1670">
        <v>35</v>
      </c>
      <c r="J24" s="1670">
        <v>63</v>
      </c>
      <c r="K24" s="1670">
        <v>82</v>
      </c>
      <c r="L24" s="1670">
        <v>306</v>
      </c>
      <c r="M24" s="1670" t="s">
        <v>2324</v>
      </c>
      <c r="N24" s="515">
        <f t="shared" si="1"/>
        <v>1734</v>
      </c>
      <c r="O24" s="2123"/>
    </row>
    <row r="25" spans="1:15" s="515" customFormat="1" ht="24" customHeight="1">
      <c r="A25" s="1678" t="s">
        <v>342</v>
      </c>
      <c r="B25" s="1675">
        <v>1731</v>
      </c>
      <c r="C25" s="1670">
        <v>853</v>
      </c>
      <c r="D25" s="1670">
        <v>88</v>
      </c>
      <c r="E25" s="1670">
        <v>0</v>
      </c>
      <c r="F25" s="1670">
        <v>27</v>
      </c>
      <c r="G25" s="1670">
        <v>59</v>
      </c>
      <c r="H25" s="1670">
        <v>226</v>
      </c>
      <c r="I25" s="1670">
        <v>33</v>
      </c>
      <c r="J25" s="1670">
        <v>59</v>
      </c>
      <c r="K25" s="1670">
        <v>80</v>
      </c>
      <c r="L25" s="1670">
        <v>306</v>
      </c>
      <c r="M25" s="1670" t="s">
        <v>2324</v>
      </c>
      <c r="N25" s="515">
        <f t="shared" si="1"/>
        <v>1731</v>
      </c>
      <c r="O25" s="2123"/>
    </row>
    <row r="26" spans="1:15" s="515" customFormat="1" ht="24" customHeight="1">
      <c r="A26" s="1678" t="s">
        <v>343</v>
      </c>
      <c r="B26" s="1675">
        <v>1755</v>
      </c>
      <c r="C26" s="1670">
        <v>871</v>
      </c>
      <c r="D26" s="1670">
        <v>84</v>
      </c>
      <c r="E26" s="1670">
        <v>0</v>
      </c>
      <c r="F26" s="1670">
        <v>29</v>
      </c>
      <c r="G26" s="1670">
        <v>63</v>
      </c>
      <c r="H26" s="1670">
        <v>235</v>
      </c>
      <c r="I26" s="1670">
        <v>31</v>
      </c>
      <c r="J26" s="1670">
        <v>54</v>
      </c>
      <c r="K26" s="1670">
        <v>82</v>
      </c>
      <c r="L26" s="1670">
        <v>305</v>
      </c>
      <c r="M26" s="1670">
        <v>1</v>
      </c>
      <c r="N26" s="515">
        <f t="shared" si="1"/>
        <v>1755</v>
      </c>
      <c r="O26" s="2123"/>
    </row>
    <row r="27" spans="1:15" s="515" customFormat="1" ht="24" customHeight="1">
      <c r="A27" s="1678" t="s">
        <v>344</v>
      </c>
      <c r="B27" s="1675">
        <v>1861</v>
      </c>
      <c r="C27" s="1670">
        <v>945</v>
      </c>
      <c r="D27" s="1670">
        <v>85</v>
      </c>
      <c r="E27" s="1670">
        <v>0</v>
      </c>
      <c r="F27" s="1670">
        <v>36</v>
      </c>
      <c r="G27" s="1670">
        <v>67</v>
      </c>
      <c r="H27" s="1670">
        <v>243</v>
      </c>
      <c r="I27" s="1670">
        <v>31</v>
      </c>
      <c r="J27" s="1670">
        <v>50</v>
      </c>
      <c r="K27" s="1670">
        <v>80</v>
      </c>
      <c r="L27" s="1670">
        <v>323</v>
      </c>
      <c r="M27" s="1670">
        <v>1</v>
      </c>
      <c r="N27" s="515">
        <f t="shared" si="1"/>
        <v>1861</v>
      </c>
      <c r="O27" s="2123"/>
    </row>
    <row r="28" spans="1:15" s="515" customFormat="1" ht="24" customHeight="1">
      <c r="A28" s="1678" t="s">
        <v>101</v>
      </c>
      <c r="B28" s="1675">
        <v>1926</v>
      </c>
      <c r="C28" s="1670">
        <v>990</v>
      </c>
      <c r="D28" s="1670">
        <v>88</v>
      </c>
      <c r="E28" s="1670">
        <v>0</v>
      </c>
      <c r="F28" s="1670">
        <v>37</v>
      </c>
      <c r="G28" s="1670">
        <v>70</v>
      </c>
      <c r="H28" s="1670">
        <v>260</v>
      </c>
      <c r="I28" s="1670">
        <v>32</v>
      </c>
      <c r="J28" s="1670">
        <v>49</v>
      </c>
      <c r="K28" s="1670">
        <v>79</v>
      </c>
      <c r="L28" s="1670">
        <v>320</v>
      </c>
      <c r="M28" s="1670">
        <v>1</v>
      </c>
      <c r="N28" s="515">
        <f t="shared" si="1"/>
        <v>1926</v>
      </c>
      <c r="O28" s="2123"/>
    </row>
    <row r="29" spans="1:15" s="515" customFormat="1" ht="24" customHeight="1">
      <c r="A29" s="1678" t="s">
        <v>346</v>
      </c>
      <c r="B29" s="1675">
        <v>1936</v>
      </c>
      <c r="C29" s="1670">
        <v>967</v>
      </c>
      <c r="D29" s="1670">
        <v>84</v>
      </c>
      <c r="E29" s="1670">
        <v>0</v>
      </c>
      <c r="F29" s="1670">
        <v>36</v>
      </c>
      <c r="G29" s="1670">
        <v>70</v>
      </c>
      <c r="H29" s="1670">
        <v>266</v>
      </c>
      <c r="I29" s="1670">
        <v>55</v>
      </c>
      <c r="J29" s="1670">
        <v>46</v>
      </c>
      <c r="K29" s="1670">
        <v>91</v>
      </c>
      <c r="L29" s="1670">
        <v>320</v>
      </c>
      <c r="M29" s="1670">
        <v>1</v>
      </c>
      <c r="N29" s="515">
        <f t="shared" si="1"/>
        <v>1936</v>
      </c>
      <c r="O29" s="2123"/>
    </row>
    <row r="30" spans="1:15" s="515" customFormat="1" ht="24" customHeight="1">
      <c r="A30" s="1678" t="s">
        <v>347</v>
      </c>
      <c r="B30" s="1675">
        <v>1937</v>
      </c>
      <c r="C30" s="1670">
        <v>981</v>
      </c>
      <c r="D30" s="1670">
        <v>81</v>
      </c>
      <c r="E30" s="1670">
        <v>0</v>
      </c>
      <c r="F30" s="1670">
        <v>36</v>
      </c>
      <c r="G30" s="1670">
        <v>67</v>
      </c>
      <c r="H30" s="1670">
        <v>270</v>
      </c>
      <c r="I30" s="1670">
        <v>53</v>
      </c>
      <c r="J30" s="1670">
        <v>36</v>
      </c>
      <c r="K30" s="1670">
        <v>91</v>
      </c>
      <c r="L30" s="1670">
        <v>321</v>
      </c>
      <c r="M30" s="1670">
        <v>1</v>
      </c>
      <c r="N30" s="2125">
        <f>SUM(C30:M30)</f>
        <v>1937</v>
      </c>
      <c r="O30" s="2123"/>
    </row>
    <row r="31" spans="1:15" s="515" customFormat="1" ht="24" customHeight="1" thickBot="1">
      <c r="A31" s="1679" t="s">
        <v>2399</v>
      </c>
      <c r="B31" s="1680">
        <v>1987</v>
      </c>
      <c r="C31" s="1681">
        <v>1024</v>
      </c>
      <c r="D31" s="1681">
        <v>83</v>
      </c>
      <c r="E31" s="1681">
        <v>0</v>
      </c>
      <c r="F31" s="1681">
        <v>38</v>
      </c>
      <c r="G31" s="1681">
        <v>66</v>
      </c>
      <c r="H31" s="1681">
        <v>269</v>
      </c>
      <c r="I31" s="1681">
        <v>60</v>
      </c>
      <c r="J31" s="1681">
        <v>32</v>
      </c>
      <c r="K31" s="1681">
        <v>91</v>
      </c>
      <c r="L31" s="1681">
        <v>323</v>
      </c>
      <c r="M31" s="1681">
        <v>1</v>
      </c>
      <c r="N31" s="2125">
        <f>SUM(C31:M31)</f>
        <v>1987</v>
      </c>
      <c r="O31" s="2123"/>
    </row>
    <row r="32" spans="1:15" ht="22.5" customHeight="1">
      <c r="A32" s="161"/>
      <c r="B32" s="161"/>
      <c r="C32" s="161"/>
      <c r="D32" s="161"/>
      <c r="E32" s="161"/>
      <c r="F32" s="161"/>
      <c r="H32" s="161"/>
      <c r="I32" s="161"/>
      <c r="M32" s="515" t="s">
        <v>2326</v>
      </c>
    </row>
    <row r="33" spans="1:11" ht="18" customHeight="1">
      <c r="A33" s="161"/>
      <c r="C33" s="161"/>
      <c r="D33" s="161"/>
      <c r="E33" s="161"/>
      <c r="F33" s="161"/>
      <c r="G33" s="161"/>
      <c r="H33" s="161"/>
      <c r="I33" s="161"/>
      <c r="K33" s="161"/>
    </row>
    <row r="34" spans="1:11" ht="18" customHeight="1">
      <c r="A34" s="161"/>
      <c r="B34" s="161"/>
      <c r="C34" s="161"/>
      <c r="D34" s="161"/>
      <c r="E34" s="161"/>
      <c r="F34" s="161"/>
      <c r="G34" s="161"/>
      <c r="H34" s="161"/>
      <c r="I34" s="161"/>
      <c r="J34" s="161"/>
      <c r="K34" s="161"/>
    </row>
    <row r="35" spans="1:11" ht="18" customHeight="1"/>
    <row r="36" spans="1:11" ht="18" customHeight="1"/>
    <row r="37" spans="1:11" ht="18" customHeight="1"/>
    <row r="38" spans="1:11" ht="18" customHeight="1"/>
  </sheetData>
  <phoneticPr fontId="8"/>
  <printOptions horizontalCentered="1"/>
  <pageMargins left="0.98425196850393704" right="0.98425196850393704" top="1.1811023622047245" bottom="1.1811023622047245" header="0.51181102362204722" footer="0.51181102362204722"/>
  <pageSetup paperSize="9" scale="5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B911-9243-4163-B05E-E55C66A9833E}">
  <dimension ref="A1:D328"/>
  <sheetViews>
    <sheetView workbookViewId="0">
      <pane ySplit="5" topLeftCell="A51" activePane="bottomLeft" state="frozen"/>
      <selection activeCell="A155" sqref="A155"/>
      <selection pane="bottomLeft" activeCell="F64" sqref="F64"/>
    </sheetView>
  </sheetViews>
  <sheetFormatPr defaultRowHeight="13.5"/>
  <cols>
    <col min="1" max="4" width="10.25" customWidth="1"/>
  </cols>
  <sheetData>
    <row r="1" spans="1:4">
      <c r="A1" t="s">
        <v>683</v>
      </c>
    </row>
    <row r="2" spans="1:4">
      <c r="A2" t="s">
        <v>663</v>
      </c>
    </row>
    <row r="3" spans="1:4">
      <c r="A3" t="s">
        <v>664</v>
      </c>
    </row>
    <row r="5" spans="1:4">
      <c r="A5" s="185" t="s">
        <v>619</v>
      </c>
      <c r="B5" s="185" t="s">
        <v>604</v>
      </c>
      <c r="C5" s="185" t="s">
        <v>607</v>
      </c>
      <c r="D5" s="185" t="s">
        <v>605</v>
      </c>
    </row>
    <row r="6" spans="1:4">
      <c r="A6" t="s">
        <v>638</v>
      </c>
      <c r="B6" s="1" t="s">
        <v>615</v>
      </c>
      <c r="C6" s="3">
        <v>10896</v>
      </c>
      <c r="D6" s="3">
        <v>2423</v>
      </c>
    </row>
    <row r="7" spans="1:4">
      <c r="A7" t="s">
        <v>639</v>
      </c>
      <c r="B7" s="1" t="s">
        <v>615</v>
      </c>
      <c r="C7" s="3">
        <v>10992</v>
      </c>
      <c r="D7" s="3">
        <v>2448</v>
      </c>
    </row>
    <row r="8" spans="1:4">
      <c r="A8" t="s">
        <v>640</v>
      </c>
      <c r="B8" s="1" t="s">
        <v>615</v>
      </c>
      <c r="C8" s="3">
        <v>11388</v>
      </c>
      <c r="D8" s="3">
        <v>2527</v>
      </c>
    </row>
    <row r="9" spans="1:4">
      <c r="A9" t="s">
        <v>641</v>
      </c>
      <c r="B9" s="1" t="s">
        <v>615</v>
      </c>
      <c r="C9" s="3">
        <v>11427</v>
      </c>
      <c r="D9" s="3">
        <v>2554</v>
      </c>
    </row>
    <row r="10" spans="1:4">
      <c r="A10" t="s">
        <v>642</v>
      </c>
      <c r="B10" s="1" t="s">
        <v>615</v>
      </c>
      <c r="C10" s="3">
        <v>11253</v>
      </c>
      <c r="D10" s="3">
        <v>2563</v>
      </c>
    </row>
    <row r="11" spans="1:4">
      <c r="A11" t="s">
        <v>643</v>
      </c>
      <c r="B11" s="1" t="s">
        <v>615</v>
      </c>
      <c r="C11" s="3">
        <v>11488</v>
      </c>
      <c r="D11" s="3">
        <v>2662</v>
      </c>
    </row>
    <row r="12" spans="1:4">
      <c r="A12" t="s">
        <v>645</v>
      </c>
      <c r="B12" s="1" t="s">
        <v>615</v>
      </c>
      <c r="C12" s="3">
        <v>11728</v>
      </c>
      <c r="D12" s="3">
        <v>2801</v>
      </c>
    </row>
    <row r="13" spans="1:4">
      <c r="A13" t="s">
        <v>647</v>
      </c>
      <c r="B13" s="1" t="s">
        <v>615</v>
      </c>
      <c r="C13" s="3">
        <v>11970</v>
      </c>
      <c r="D13" s="3">
        <v>2936</v>
      </c>
    </row>
    <row r="14" spans="1:4">
      <c r="A14" t="s">
        <v>648</v>
      </c>
      <c r="B14" s="1" t="s">
        <v>615</v>
      </c>
      <c r="C14" s="3">
        <v>12217</v>
      </c>
      <c r="D14" s="3">
        <v>3090</v>
      </c>
    </row>
    <row r="15" spans="1:4">
      <c r="A15" t="s">
        <v>649</v>
      </c>
      <c r="B15" s="1" t="s">
        <v>615</v>
      </c>
      <c r="C15" s="3">
        <v>12608</v>
      </c>
      <c r="D15" s="3">
        <v>3325</v>
      </c>
    </row>
    <row r="16" spans="1:4">
      <c r="A16" t="s">
        <v>650</v>
      </c>
      <c r="B16" s="1" t="s">
        <v>615</v>
      </c>
      <c r="C16" s="3">
        <v>12840</v>
      </c>
      <c r="D16" s="3">
        <v>3453</v>
      </c>
    </row>
    <row r="17" spans="1:4">
      <c r="A17" t="s">
        <v>651</v>
      </c>
      <c r="B17" s="1" t="s">
        <v>615</v>
      </c>
      <c r="C17" s="3">
        <v>12978</v>
      </c>
      <c r="D17" s="3">
        <v>3510</v>
      </c>
    </row>
    <row r="18" spans="1:4">
      <c r="A18" t="s">
        <v>652</v>
      </c>
      <c r="B18" s="1" t="s">
        <v>615</v>
      </c>
      <c r="C18" s="3">
        <v>13144</v>
      </c>
      <c r="D18" s="3">
        <v>3634</v>
      </c>
    </row>
    <row r="19" spans="1:4">
      <c r="A19" t="s">
        <v>653</v>
      </c>
      <c r="B19" s="1" t="s">
        <v>615</v>
      </c>
      <c r="C19" s="3">
        <v>13283</v>
      </c>
      <c r="D19" s="3">
        <v>3649</v>
      </c>
    </row>
    <row r="20" spans="1:4">
      <c r="A20" t="s">
        <v>654</v>
      </c>
      <c r="B20" s="1" t="s">
        <v>615</v>
      </c>
      <c r="C20" s="3">
        <v>13550</v>
      </c>
      <c r="D20" s="3">
        <v>3619</v>
      </c>
    </row>
    <row r="21" spans="1:4">
      <c r="A21" t="s">
        <v>655</v>
      </c>
      <c r="B21" s="1" t="s">
        <v>615</v>
      </c>
      <c r="C21" s="3">
        <v>13598</v>
      </c>
      <c r="D21" s="3">
        <v>3665</v>
      </c>
    </row>
    <row r="22" spans="1:4">
      <c r="A22" t="s">
        <v>656</v>
      </c>
      <c r="B22" s="1" t="s">
        <v>615</v>
      </c>
      <c r="C22" s="3">
        <v>13971</v>
      </c>
      <c r="D22" s="3">
        <v>3827</v>
      </c>
    </row>
    <row r="23" spans="1:4">
      <c r="A23" t="s">
        <v>657</v>
      </c>
      <c r="B23" s="1" t="s">
        <v>615</v>
      </c>
      <c r="C23" s="3">
        <v>14199</v>
      </c>
      <c r="D23" s="3">
        <v>3908</v>
      </c>
    </row>
    <row r="24" spans="1:4">
      <c r="A24" t="s">
        <v>684</v>
      </c>
      <c r="B24" s="1" t="s">
        <v>615</v>
      </c>
      <c r="C24" s="3">
        <v>14497</v>
      </c>
      <c r="D24" s="3">
        <v>4120</v>
      </c>
    </row>
    <row r="25" spans="1:4">
      <c r="A25" t="s">
        <v>685</v>
      </c>
      <c r="B25" s="1" t="s">
        <v>615</v>
      </c>
      <c r="C25" s="3">
        <v>14795</v>
      </c>
      <c r="D25" s="3">
        <v>4372</v>
      </c>
    </row>
    <row r="26" spans="1:4">
      <c r="A26" t="s">
        <v>686</v>
      </c>
      <c r="B26" s="1" t="s">
        <v>615</v>
      </c>
      <c r="C26" s="3">
        <v>14966</v>
      </c>
      <c r="D26" s="3">
        <v>4505</v>
      </c>
    </row>
    <row r="27" spans="1:4">
      <c r="A27" t="s">
        <v>687</v>
      </c>
      <c r="B27" s="1" t="s">
        <v>615</v>
      </c>
      <c r="C27" s="3">
        <v>15320</v>
      </c>
      <c r="D27" s="3">
        <v>4704</v>
      </c>
    </row>
    <row r="28" spans="1:4">
      <c r="A28" t="s">
        <v>688</v>
      </c>
      <c r="B28" s="1" t="s">
        <v>615</v>
      </c>
      <c r="C28" s="3">
        <v>15447</v>
      </c>
      <c r="D28" s="3">
        <v>4814</v>
      </c>
    </row>
    <row r="29" spans="1:4">
      <c r="A29" t="s">
        <v>689</v>
      </c>
      <c r="B29" s="1" t="s">
        <v>615</v>
      </c>
      <c r="C29" s="3">
        <v>15490</v>
      </c>
      <c r="D29" s="3">
        <v>4820</v>
      </c>
    </row>
    <row r="30" spans="1:4">
      <c r="A30" t="s">
        <v>690</v>
      </c>
      <c r="B30" s="1" t="s">
        <v>615</v>
      </c>
      <c r="C30" s="3">
        <v>15388</v>
      </c>
      <c r="D30" s="3">
        <v>4867</v>
      </c>
    </row>
    <row r="31" spans="1:4">
      <c r="A31" t="s">
        <v>691</v>
      </c>
      <c r="B31" s="1" t="s">
        <v>615</v>
      </c>
      <c r="C31" s="3">
        <v>15615</v>
      </c>
      <c r="D31" s="3">
        <v>5033</v>
      </c>
    </row>
    <row r="32" spans="1:4">
      <c r="A32" t="s">
        <v>679</v>
      </c>
      <c r="B32" s="1" t="s">
        <v>615</v>
      </c>
      <c r="C32" s="3">
        <v>16079</v>
      </c>
      <c r="D32" s="3">
        <v>5336</v>
      </c>
    </row>
    <row r="33" spans="1:4">
      <c r="A33" t="s">
        <v>658</v>
      </c>
      <c r="B33" s="1" t="s">
        <v>615</v>
      </c>
      <c r="C33" s="3">
        <v>16270</v>
      </c>
      <c r="D33" s="3">
        <v>5453</v>
      </c>
    </row>
    <row r="34" spans="1:4">
      <c r="A34" t="s">
        <v>659</v>
      </c>
      <c r="B34" s="1" t="s">
        <v>615</v>
      </c>
      <c r="C34" s="3">
        <v>16596</v>
      </c>
      <c r="D34" s="3">
        <v>5671</v>
      </c>
    </row>
    <row r="35" spans="1:4">
      <c r="A35" t="s">
        <v>660</v>
      </c>
      <c r="B35" s="1" t="s">
        <v>615</v>
      </c>
      <c r="C35" s="3">
        <v>17233</v>
      </c>
      <c r="D35" s="3">
        <v>5778</v>
      </c>
    </row>
    <row r="36" spans="1:4">
      <c r="A36" t="s">
        <v>661</v>
      </c>
      <c r="B36" s="1" t="s">
        <v>615</v>
      </c>
      <c r="C36" s="3">
        <v>17419</v>
      </c>
      <c r="D36" s="3">
        <v>5874</v>
      </c>
    </row>
    <row r="37" spans="1:4">
      <c r="A37" t="s">
        <v>626</v>
      </c>
      <c r="B37" s="1" t="s">
        <v>615</v>
      </c>
      <c r="C37" s="3">
        <v>17560</v>
      </c>
      <c r="D37" s="3">
        <v>5954</v>
      </c>
    </row>
    <row r="38" spans="1:4">
      <c r="A38" t="s">
        <v>627</v>
      </c>
      <c r="B38" s="1" t="s">
        <v>615</v>
      </c>
      <c r="C38" s="3">
        <v>17871</v>
      </c>
      <c r="D38" s="3">
        <v>6104</v>
      </c>
    </row>
    <row r="39" spans="1:4">
      <c r="A39" t="s">
        <v>628</v>
      </c>
      <c r="B39" s="1" t="s">
        <v>615</v>
      </c>
      <c r="C39" s="3">
        <v>18054</v>
      </c>
      <c r="D39" s="3">
        <v>6208</v>
      </c>
    </row>
    <row r="40" spans="1:4">
      <c r="A40" t="s">
        <v>629</v>
      </c>
      <c r="B40" s="1" t="s">
        <v>615</v>
      </c>
      <c r="C40" s="3">
        <v>18576</v>
      </c>
      <c r="D40" s="3">
        <v>6612</v>
      </c>
    </row>
    <row r="41" spans="1:4">
      <c r="A41" t="s">
        <v>630</v>
      </c>
      <c r="B41" s="1" t="s">
        <v>615</v>
      </c>
      <c r="C41" s="3">
        <v>18873</v>
      </c>
      <c r="D41" s="3">
        <v>6807</v>
      </c>
    </row>
    <row r="42" spans="1:4">
      <c r="A42" t="s">
        <v>631</v>
      </c>
      <c r="B42" s="1" t="s">
        <v>615</v>
      </c>
      <c r="C42" s="3">
        <v>19116</v>
      </c>
      <c r="D42" s="3">
        <v>6971</v>
      </c>
    </row>
    <row r="43" spans="1:4">
      <c r="A43" t="s">
        <v>334</v>
      </c>
      <c r="B43" s="1" t="s">
        <v>615</v>
      </c>
      <c r="C43" s="3">
        <v>19342</v>
      </c>
      <c r="D43" s="3">
        <v>7101</v>
      </c>
    </row>
    <row r="44" spans="1:4">
      <c r="A44" t="s">
        <v>335</v>
      </c>
      <c r="B44" s="1" t="s">
        <v>615</v>
      </c>
      <c r="C44" s="3">
        <v>19472</v>
      </c>
      <c r="D44" s="3">
        <v>7269</v>
      </c>
    </row>
    <row r="45" spans="1:4">
      <c r="A45" t="s">
        <v>336</v>
      </c>
      <c r="B45" s="1" t="s">
        <v>615</v>
      </c>
      <c r="C45" s="3">
        <v>19537</v>
      </c>
      <c r="D45" s="3">
        <v>7113</v>
      </c>
    </row>
    <row r="46" spans="1:4">
      <c r="A46" t="s">
        <v>337</v>
      </c>
      <c r="B46" s="1" t="s">
        <v>615</v>
      </c>
      <c r="C46" s="3">
        <v>19571</v>
      </c>
      <c r="D46" s="3">
        <v>7154</v>
      </c>
    </row>
    <row r="47" spans="1:4">
      <c r="A47" t="s">
        <v>338</v>
      </c>
      <c r="B47" s="1" t="s">
        <v>615</v>
      </c>
      <c r="C47" s="3">
        <v>19618</v>
      </c>
      <c r="D47" s="3">
        <v>7302</v>
      </c>
    </row>
    <row r="48" spans="1:4">
      <c r="A48" t="s">
        <v>339</v>
      </c>
      <c r="B48" s="1" t="s">
        <v>615</v>
      </c>
      <c r="C48" s="3">
        <v>19738</v>
      </c>
      <c r="D48" s="3">
        <v>7438</v>
      </c>
    </row>
    <row r="49" spans="1:4">
      <c r="A49" t="s">
        <v>340</v>
      </c>
      <c r="B49" s="1" t="s">
        <v>615</v>
      </c>
      <c r="C49" s="3">
        <v>19806</v>
      </c>
      <c r="D49" s="3">
        <v>7561</v>
      </c>
    </row>
    <row r="50" spans="1:4">
      <c r="A50" t="s">
        <v>341</v>
      </c>
      <c r="B50" s="1" t="s">
        <v>615</v>
      </c>
      <c r="C50" s="3">
        <v>19786</v>
      </c>
      <c r="D50" s="3">
        <v>7646</v>
      </c>
    </row>
    <row r="51" spans="1:4">
      <c r="A51" t="s">
        <v>342</v>
      </c>
      <c r="B51" s="1" t="s">
        <v>615</v>
      </c>
      <c r="C51" s="3">
        <v>19943</v>
      </c>
      <c r="D51" s="3">
        <v>7830</v>
      </c>
    </row>
    <row r="52" spans="1:4">
      <c r="A52" t="s">
        <v>343</v>
      </c>
      <c r="B52" s="1" t="s">
        <v>615</v>
      </c>
      <c r="C52" s="3">
        <v>19854</v>
      </c>
      <c r="D52" s="3">
        <v>7948</v>
      </c>
    </row>
    <row r="53" spans="1:4">
      <c r="A53" t="s">
        <v>344</v>
      </c>
      <c r="B53" s="1" t="s">
        <v>615</v>
      </c>
      <c r="C53" s="3">
        <v>19980</v>
      </c>
      <c r="D53" s="3">
        <v>8143</v>
      </c>
    </row>
    <row r="54" spans="1:4">
      <c r="A54" t="s">
        <v>345</v>
      </c>
      <c r="B54" s="1" t="s">
        <v>615</v>
      </c>
      <c r="C54" s="3">
        <v>19853</v>
      </c>
      <c r="D54" s="3">
        <v>8247</v>
      </c>
    </row>
    <row r="55" spans="1:4">
      <c r="A55" t="s">
        <v>346</v>
      </c>
      <c r="B55" s="1" t="s">
        <v>615</v>
      </c>
      <c r="C55" s="3">
        <v>19399</v>
      </c>
      <c r="D55" s="3">
        <v>8485</v>
      </c>
    </row>
    <row r="56" spans="1:4">
      <c r="A56" t="s">
        <v>347</v>
      </c>
      <c r="B56" s="1" t="s">
        <v>615</v>
      </c>
      <c r="C56" s="3">
        <v>19399</v>
      </c>
      <c r="D56" s="3">
        <v>8654</v>
      </c>
    </row>
    <row r="57" spans="1:4">
      <c r="A57" t="s">
        <v>2399</v>
      </c>
      <c r="B57" s="1707" t="s">
        <v>615</v>
      </c>
      <c r="C57" s="3">
        <v>19547</v>
      </c>
      <c r="D57" s="3">
        <v>8928</v>
      </c>
    </row>
    <row r="58" spans="1:4">
      <c r="A58" t="s">
        <v>638</v>
      </c>
      <c r="B58" s="1" t="s">
        <v>616</v>
      </c>
      <c r="C58" s="3">
        <v>10431</v>
      </c>
      <c r="D58" s="3">
        <v>2277</v>
      </c>
    </row>
    <row r="59" spans="1:4">
      <c r="A59" t="s">
        <v>639</v>
      </c>
      <c r="B59" s="1" t="s">
        <v>616</v>
      </c>
      <c r="C59" s="3">
        <v>10523</v>
      </c>
      <c r="D59" s="3">
        <v>2306</v>
      </c>
    </row>
    <row r="60" spans="1:4">
      <c r="A60" t="s">
        <v>640</v>
      </c>
      <c r="B60" s="1" t="s">
        <v>616</v>
      </c>
      <c r="C60" s="3">
        <v>10699</v>
      </c>
      <c r="D60" s="3">
        <v>2334</v>
      </c>
    </row>
    <row r="61" spans="1:4">
      <c r="A61" t="s">
        <v>641</v>
      </c>
      <c r="B61" s="1" t="s">
        <v>616</v>
      </c>
      <c r="C61" s="3">
        <v>10742</v>
      </c>
      <c r="D61" s="3">
        <v>2341</v>
      </c>
    </row>
    <row r="62" spans="1:4">
      <c r="A62" t="s">
        <v>642</v>
      </c>
      <c r="B62" s="1" t="s">
        <v>616</v>
      </c>
      <c r="C62" s="3">
        <v>10898</v>
      </c>
      <c r="D62" s="3">
        <v>2417</v>
      </c>
    </row>
    <row r="63" spans="1:4">
      <c r="A63" t="s">
        <v>643</v>
      </c>
      <c r="B63" s="1" t="s">
        <v>616</v>
      </c>
      <c r="C63" s="3">
        <v>10895</v>
      </c>
      <c r="D63" s="3">
        <v>2436</v>
      </c>
    </row>
    <row r="64" spans="1:4">
      <c r="A64" t="s">
        <v>645</v>
      </c>
      <c r="B64" s="1" t="s">
        <v>616</v>
      </c>
      <c r="C64" s="3">
        <v>11042</v>
      </c>
      <c r="D64" s="3">
        <v>2467</v>
      </c>
    </row>
    <row r="65" spans="1:4">
      <c r="A65" t="s">
        <v>647</v>
      </c>
      <c r="B65" s="1" t="s">
        <v>616</v>
      </c>
      <c r="C65" s="3">
        <v>11482</v>
      </c>
      <c r="D65" s="3">
        <v>2559</v>
      </c>
    </row>
    <row r="66" spans="1:4">
      <c r="A66" t="s">
        <v>648</v>
      </c>
      <c r="B66" s="1" t="s">
        <v>616</v>
      </c>
      <c r="C66" s="3">
        <v>11611</v>
      </c>
      <c r="D66" s="3">
        <v>2587</v>
      </c>
    </row>
    <row r="67" spans="1:4">
      <c r="A67" t="s">
        <v>649</v>
      </c>
      <c r="B67" s="1" t="s">
        <v>616</v>
      </c>
      <c r="C67" s="3">
        <v>11473</v>
      </c>
      <c r="D67" s="3">
        <v>2575</v>
      </c>
    </row>
    <row r="68" spans="1:4">
      <c r="A68" t="s">
        <v>650</v>
      </c>
      <c r="B68" s="1" t="s">
        <v>616</v>
      </c>
      <c r="C68" s="3">
        <v>11525</v>
      </c>
      <c r="D68" s="3">
        <v>2593</v>
      </c>
    </row>
    <row r="69" spans="1:4">
      <c r="A69" t="s">
        <v>651</v>
      </c>
      <c r="B69" s="1" t="s">
        <v>616</v>
      </c>
      <c r="C69" s="3">
        <v>11849</v>
      </c>
      <c r="D69" s="3">
        <v>2679</v>
      </c>
    </row>
    <row r="70" spans="1:4">
      <c r="A70" t="s">
        <v>652</v>
      </c>
      <c r="B70" s="1" t="s">
        <v>616</v>
      </c>
      <c r="C70" s="3">
        <v>12003</v>
      </c>
      <c r="D70" s="3">
        <v>2737</v>
      </c>
    </row>
    <row r="71" spans="1:4">
      <c r="A71" t="s">
        <v>653</v>
      </c>
      <c r="B71" s="1" t="s">
        <v>616</v>
      </c>
      <c r="C71" s="3">
        <v>12135</v>
      </c>
      <c r="D71" s="3">
        <v>2776</v>
      </c>
    </row>
    <row r="72" spans="1:4">
      <c r="A72" t="s">
        <v>654</v>
      </c>
      <c r="B72" s="1" t="s">
        <v>616</v>
      </c>
      <c r="C72" s="3">
        <v>12365</v>
      </c>
      <c r="D72" s="3">
        <v>2843</v>
      </c>
    </row>
    <row r="73" spans="1:4">
      <c r="A73" t="s">
        <v>655</v>
      </c>
      <c r="B73" s="1" t="s">
        <v>616</v>
      </c>
      <c r="C73" s="3">
        <v>12484</v>
      </c>
      <c r="D73" s="3">
        <v>2915</v>
      </c>
    </row>
    <row r="74" spans="1:4">
      <c r="A74" t="s">
        <v>656</v>
      </c>
      <c r="B74" s="1" t="s">
        <v>616</v>
      </c>
      <c r="C74" s="3">
        <v>12508</v>
      </c>
      <c r="D74" s="3">
        <v>2934</v>
      </c>
    </row>
    <row r="75" spans="1:4">
      <c r="A75" t="s">
        <v>657</v>
      </c>
      <c r="B75" s="1" t="s">
        <v>616</v>
      </c>
      <c r="C75" s="3">
        <v>12637</v>
      </c>
      <c r="D75" s="3">
        <v>3004</v>
      </c>
    </row>
    <row r="76" spans="1:4">
      <c r="A76" t="s">
        <v>684</v>
      </c>
      <c r="B76" s="1" t="s">
        <v>616</v>
      </c>
      <c r="C76" s="3">
        <v>12776</v>
      </c>
      <c r="D76" s="3">
        <v>3071</v>
      </c>
    </row>
    <row r="77" spans="1:4">
      <c r="A77" t="s">
        <v>685</v>
      </c>
      <c r="B77" s="1" t="s">
        <v>616</v>
      </c>
      <c r="C77" s="3">
        <v>12876</v>
      </c>
      <c r="D77" s="3">
        <v>3121</v>
      </c>
    </row>
    <row r="78" spans="1:4">
      <c r="A78" t="s">
        <v>686</v>
      </c>
      <c r="B78" s="1" t="s">
        <v>616</v>
      </c>
      <c r="C78" s="3">
        <v>13148</v>
      </c>
      <c r="D78" s="3">
        <v>3340</v>
      </c>
    </row>
    <row r="79" spans="1:4">
      <c r="A79" t="s">
        <v>687</v>
      </c>
      <c r="B79" s="1" t="s">
        <v>616</v>
      </c>
      <c r="C79" s="3">
        <v>13203</v>
      </c>
      <c r="D79" s="3">
        <v>3409</v>
      </c>
    </row>
    <row r="80" spans="1:4">
      <c r="A80" t="s">
        <v>688</v>
      </c>
      <c r="B80" s="1" t="s">
        <v>616</v>
      </c>
      <c r="C80" s="3">
        <v>13258</v>
      </c>
      <c r="D80" s="3">
        <v>3489</v>
      </c>
    </row>
    <row r="81" spans="1:4">
      <c r="A81" t="s">
        <v>689</v>
      </c>
      <c r="B81" s="1" t="s">
        <v>616</v>
      </c>
      <c r="C81" s="3">
        <v>13321</v>
      </c>
      <c r="D81" s="3">
        <v>3544</v>
      </c>
    </row>
    <row r="82" spans="1:4">
      <c r="A82" t="s">
        <v>690</v>
      </c>
      <c r="B82" s="1" t="s">
        <v>616</v>
      </c>
      <c r="C82" s="3">
        <v>13282</v>
      </c>
      <c r="D82" s="3">
        <v>3475</v>
      </c>
    </row>
    <row r="83" spans="1:4">
      <c r="A83" t="s">
        <v>691</v>
      </c>
      <c r="B83" s="1" t="s">
        <v>616</v>
      </c>
      <c r="C83" s="3">
        <v>13276</v>
      </c>
      <c r="D83" s="3">
        <v>3492</v>
      </c>
    </row>
    <row r="84" spans="1:4">
      <c r="A84" t="s">
        <v>679</v>
      </c>
      <c r="B84" s="1" t="s">
        <v>616</v>
      </c>
      <c r="C84" s="3">
        <v>13356</v>
      </c>
      <c r="D84" s="3">
        <v>3556</v>
      </c>
    </row>
    <row r="85" spans="1:4">
      <c r="A85" t="s">
        <v>658</v>
      </c>
      <c r="B85" s="1" t="s">
        <v>616</v>
      </c>
      <c r="C85" s="3">
        <v>13217</v>
      </c>
      <c r="D85" s="3">
        <v>3550</v>
      </c>
    </row>
    <row r="86" spans="1:4">
      <c r="A86" t="s">
        <v>659</v>
      </c>
      <c r="B86" s="1" t="s">
        <v>616</v>
      </c>
      <c r="C86" s="3">
        <v>13182</v>
      </c>
      <c r="D86" s="3">
        <v>3585</v>
      </c>
    </row>
    <row r="87" spans="1:4">
      <c r="A87" t="s">
        <v>660</v>
      </c>
      <c r="B87" s="1" t="s">
        <v>616</v>
      </c>
      <c r="C87" s="3">
        <v>13356</v>
      </c>
      <c r="D87" s="3">
        <v>3678</v>
      </c>
    </row>
    <row r="88" spans="1:4">
      <c r="A88" t="s">
        <v>661</v>
      </c>
      <c r="B88" s="1" t="s">
        <v>616</v>
      </c>
      <c r="C88" s="3">
        <v>13543</v>
      </c>
      <c r="D88" s="3">
        <v>3804</v>
      </c>
    </row>
    <row r="89" spans="1:4">
      <c r="A89" t="s">
        <v>626</v>
      </c>
      <c r="B89" s="1" t="s">
        <v>616</v>
      </c>
      <c r="C89" s="3">
        <v>13698</v>
      </c>
      <c r="D89" s="3">
        <v>3899</v>
      </c>
    </row>
    <row r="90" spans="1:4">
      <c r="A90" t="s">
        <v>627</v>
      </c>
      <c r="B90" s="1" t="s">
        <v>616</v>
      </c>
      <c r="C90" s="3">
        <v>13907</v>
      </c>
      <c r="D90" s="3">
        <v>4032</v>
      </c>
    </row>
    <row r="91" spans="1:4">
      <c r="A91" t="s">
        <v>628</v>
      </c>
      <c r="B91" s="1" t="s">
        <v>616</v>
      </c>
      <c r="C91" s="3">
        <v>14064</v>
      </c>
      <c r="D91" s="3">
        <v>4122</v>
      </c>
    </row>
    <row r="92" spans="1:4">
      <c r="A92" t="s">
        <v>629</v>
      </c>
      <c r="B92" s="1" t="s">
        <v>616</v>
      </c>
      <c r="C92" s="3">
        <v>14370</v>
      </c>
      <c r="D92" s="3">
        <v>4282</v>
      </c>
    </row>
    <row r="93" spans="1:4">
      <c r="A93" t="s">
        <v>630</v>
      </c>
      <c r="B93" s="1" t="s">
        <v>616</v>
      </c>
      <c r="C93" s="3">
        <v>14779</v>
      </c>
      <c r="D93" s="3">
        <v>4525</v>
      </c>
    </row>
    <row r="94" spans="1:4">
      <c r="A94" t="s">
        <v>631</v>
      </c>
      <c r="B94" s="1" t="s">
        <v>616</v>
      </c>
      <c r="C94" s="3">
        <v>15230</v>
      </c>
      <c r="D94" s="3">
        <v>4774</v>
      </c>
    </row>
    <row r="95" spans="1:4">
      <c r="A95" t="s">
        <v>334</v>
      </c>
      <c r="B95" s="1" t="s">
        <v>616</v>
      </c>
      <c r="C95" s="3">
        <v>15563</v>
      </c>
      <c r="D95" s="3">
        <v>4940</v>
      </c>
    </row>
    <row r="96" spans="1:4">
      <c r="A96" t="s">
        <v>335</v>
      </c>
      <c r="B96" s="1" t="s">
        <v>616</v>
      </c>
      <c r="C96" s="3">
        <v>15856</v>
      </c>
      <c r="D96" s="3">
        <v>5154</v>
      </c>
    </row>
    <row r="97" spans="1:4">
      <c r="A97" t="s">
        <v>336</v>
      </c>
      <c r="B97" s="1" t="s">
        <v>616</v>
      </c>
      <c r="C97" s="3">
        <v>16052</v>
      </c>
      <c r="D97" s="3">
        <v>5061</v>
      </c>
    </row>
    <row r="98" spans="1:4">
      <c r="A98" t="s">
        <v>337</v>
      </c>
      <c r="B98" s="1" t="s">
        <v>616</v>
      </c>
      <c r="C98" s="3">
        <v>16090</v>
      </c>
      <c r="D98" s="3">
        <v>5152</v>
      </c>
    </row>
    <row r="99" spans="1:4">
      <c r="A99" t="s">
        <v>338</v>
      </c>
      <c r="B99" s="1" t="s">
        <v>616</v>
      </c>
      <c r="C99" s="3">
        <v>16280</v>
      </c>
      <c r="D99" s="3">
        <v>5319</v>
      </c>
    </row>
    <row r="100" spans="1:4">
      <c r="A100" t="s">
        <v>339</v>
      </c>
      <c r="B100" s="1" t="s">
        <v>616</v>
      </c>
      <c r="C100" s="3">
        <v>16572</v>
      </c>
      <c r="D100" s="3">
        <v>5472</v>
      </c>
    </row>
    <row r="101" spans="1:4">
      <c r="A101" t="s">
        <v>340</v>
      </c>
      <c r="B101" s="1" t="s">
        <v>616</v>
      </c>
      <c r="C101" s="3">
        <v>16238</v>
      </c>
      <c r="D101" s="3">
        <v>5404</v>
      </c>
    </row>
    <row r="102" spans="1:4">
      <c r="A102" t="s">
        <v>341</v>
      </c>
      <c r="B102" s="1" t="s">
        <v>616</v>
      </c>
      <c r="C102" s="3">
        <v>16348</v>
      </c>
      <c r="D102" s="3">
        <v>5503</v>
      </c>
    </row>
    <row r="103" spans="1:4">
      <c r="A103" t="s">
        <v>342</v>
      </c>
      <c r="B103" s="1" t="s">
        <v>616</v>
      </c>
      <c r="C103" s="3">
        <v>16324</v>
      </c>
      <c r="D103" s="3">
        <v>5603</v>
      </c>
    </row>
    <row r="104" spans="1:4">
      <c r="A104" t="s">
        <v>343</v>
      </c>
      <c r="B104" s="1" t="s">
        <v>616</v>
      </c>
      <c r="C104" s="3">
        <v>16210</v>
      </c>
      <c r="D104" s="3">
        <v>5669</v>
      </c>
    </row>
    <row r="105" spans="1:4">
      <c r="A105" t="s">
        <v>344</v>
      </c>
      <c r="B105" s="1" t="s">
        <v>616</v>
      </c>
      <c r="C105" s="3">
        <v>16188</v>
      </c>
      <c r="D105" s="3">
        <v>5783</v>
      </c>
    </row>
    <row r="106" spans="1:4">
      <c r="A106" t="s">
        <v>345</v>
      </c>
      <c r="B106" s="1" t="s">
        <v>616</v>
      </c>
      <c r="C106" s="3">
        <v>16001</v>
      </c>
      <c r="D106" s="3">
        <v>5829</v>
      </c>
    </row>
    <row r="107" spans="1:4">
      <c r="A107" t="s">
        <v>346</v>
      </c>
      <c r="B107" s="1" t="s">
        <v>616</v>
      </c>
      <c r="C107" s="3">
        <v>15560</v>
      </c>
      <c r="D107" s="3">
        <v>5863</v>
      </c>
    </row>
    <row r="108" spans="1:4">
      <c r="A108" t="s">
        <v>347</v>
      </c>
      <c r="B108" s="1" t="s">
        <v>616</v>
      </c>
      <c r="C108" s="3">
        <v>15596</v>
      </c>
      <c r="D108" s="3">
        <v>6026</v>
      </c>
    </row>
    <row r="109" spans="1:4">
      <c r="A109" t="s">
        <v>2399</v>
      </c>
      <c r="B109" s="1707" t="s">
        <v>616</v>
      </c>
      <c r="C109" s="3">
        <v>15609</v>
      </c>
      <c r="D109" s="3">
        <v>6156</v>
      </c>
    </row>
    <row r="110" spans="1:4">
      <c r="A110" t="s">
        <v>638</v>
      </c>
      <c r="B110" s="1" t="s">
        <v>692</v>
      </c>
      <c r="C110" s="3">
        <v>20295</v>
      </c>
      <c r="D110" s="3">
        <v>4554</v>
      </c>
    </row>
    <row r="111" spans="1:4">
      <c r="A111" t="s">
        <v>639</v>
      </c>
      <c r="B111" s="1" t="s">
        <v>692</v>
      </c>
      <c r="C111" s="3">
        <v>20521</v>
      </c>
      <c r="D111" s="3">
        <v>4670</v>
      </c>
    </row>
    <row r="112" spans="1:4">
      <c r="A112" t="s">
        <v>640</v>
      </c>
      <c r="B112" s="1" t="s">
        <v>692</v>
      </c>
      <c r="C112" s="3">
        <v>20806</v>
      </c>
      <c r="D112" s="3">
        <v>4816</v>
      </c>
    </row>
    <row r="113" spans="1:4">
      <c r="A113" t="s">
        <v>641</v>
      </c>
      <c r="B113" s="1" t="s">
        <v>692</v>
      </c>
      <c r="C113" s="3">
        <v>21205</v>
      </c>
      <c r="D113" s="3">
        <v>4988</v>
      </c>
    </row>
    <row r="114" spans="1:4">
      <c r="A114" t="s">
        <v>642</v>
      </c>
      <c r="B114" s="1" t="s">
        <v>692</v>
      </c>
      <c r="C114" s="3">
        <v>22225</v>
      </c>
      <c r="D114" s="3">
        <v>5100</v>
      </c>
    </row>
    <row r="115" spans="1:4">
      <c r="A115" t="s">
        <v>643</v>
      </c>
      <c r="B115" s="1" t="s">
        <v>692</v>
      </c>
      <c r="C115" s="3">
        <v>22747</v>
      </c>
      <c r="D115" s="3">
        <v>5338</v>
      </c>
    </row>
    <row r="116" spans="1:4">
      <c r="A116" t="s">
        <v>645</v>
      </c>
      <c r="B116" s="1" t="s">
        <v>692</v>
      </c>
      <c r="C116" s="3">
        <v>23242</v>
      </c>
      <c r="D116" s="3">
        <v>5545</v>
      </c>
    </row>
    <row r="117" spans="1:4">
      <c r="A117" t="s">
        <v>647</v>
      </c>
      <c r="B117" s="1" t="s">
        <v>692</v>
      </c>
      <c r="C117" s="3">
        <v>23916</v>
      </c>
      <c r="D117" s="3">
        <v>5814</v>
      </c>
    </row>
    <row r="118" spans="1:4">
      <c r="A118" t="s">
        <v>648</v>
      </c>
      <c r="B118" s="1" t="s">
        <v>692</v>
      </c>
      <c r="C118" s="3">
        <v>25936</v>
      </c>
      <c r="D118" s="3">
        <v>7004</v>
      </c>
    </row>
    <row r="119" spans="1:4">
      <c r="A119" t="s">
        <v>649</v>
      </c>
      <c r="B119" s="1" t="s">
        <v>692</v>
      </c>
      <c r="C119" s="3">
        <v>29405</v>
      </c>
      <c r="D119" s="3">
        <v>8455</v>
      </c>
    </row>
    <row r="120" spans="1:4">
      <c r="A120" t="s">
        <v>650</v>
      </c>
      <c r="B120" s="1" t="s">
        <v>692</v>
      </c>
      <c r="C120" s="3">
        <v>30932</v>
      </c>
      <c r="D120" s="3">
        <v>9519</v>
      </c>
    </row>
    <row r="121" spans="1:4">
      <c r="A121" t="s">
        <v>651</v>
      </c>
      <c r="B121" s="1" t="s">
        <v>692</v>
      </c>
      <c r="C121" s="3">
        <v>32422</v>
      </c>
      <c r="D121" s="3">
        <v>10205</v>
      </c>
    </row>
    <row r="122" spans="1:4">
      <c r="A122" t="s">
        <v>652</v>
      </c>
      <c r="B122" s="1" t="s">
        <v>692</v>
      </c>
      <c r="C122" s="3">
        <v>34089</v>
      </c>
      <c r="D122" s="3">
        <v>10944</v>
      </c>
    </row>
    <row r="123" spans="1:4">
      <c r="A123" t="s">
        <v>653</v>
      </c>
      <c r="B123" s="1" t="s">
        <v>692</v>
      </c>
      <c r="C123" s="3">
        <v>35530</v>
      </c>
      <c r="D123" s="3">
        <v>11613</v>
      </c>
    </row>
    <row r="124" spans="1:4">
      <c r="A124" t="s">
        <v>654</v>
      </c>
      <c r="B124" s="1" t="s">
        <v>692</v>
      </c>
      <c r="C124" s="3">
        <v>37387</v>
      </c>
      <c r="D124" s="3">
        <v>12109</v>
      </c>
    </row>
    <row r="125" spans="1:4">
      <c r="A125" t="s">
        <v>655</v>
      </c>
      <c r="B125" s="1" t="s">
        <v>692</v>
      </c>
      <c r="C125" s="3">
        <v>39223</v>
      </c>
      <c r="D125" s="3">
        <v>13105</v>
      </c>
    </row>
    <row r="126" spans="1:4">
      <c r="A126" t="s">
        <v>656</v>
      </c>
      <c r="B126" s="1" t="s">
        <v>692</v>
      </c>
      <c r="C126" s="3">
        <v>40468</v>
      </c>
      <c r="D126" s="3">
        <v>13677</v>
      </c>
    </row>
    <row r="127" spans="1:4">
      <c r="A127" t="s">
        <v>657</v>
      </c>
      <c r="B127" s="1" t="s">
        <v>692</v>
      </c>
      <c r="C127" s="3">
        <v>42067</v>
      </c>
      <c r="D127" s="3">
        <v>14341</v>
      </c>
    </row>
    <row r="128" spans="1:4">
      <c r="A128" t="s">
        <v>684</v>
      </c>
      <c r="B128" s="1" t="s">
        <v>692</v>
      </c>
      <c r="C128" s="3">
        <v>44225</v>
      </c>
      <c r="D128" s="3">
        <v>15428</v>
      </c>
    </row>
    <row r="129" spans="1:4">
      <c r="A129" t="s">
        <v>685</v>
      </c>
      <c r="B129" s="1" t="s">
        <v>692</v>
      </c>
      <c r="C129" s="3">
        <v>46445</v>
      </c>
      <c r="D129" s="3">
        <v>17277</v>
      </c>
    </row>
    <row r="130" spans="1:4">
      <c r="A130" t="s">
        <v>686</v>
      </c>
      <c r="B130" s="1" t="s">
        <v>692</v>
      </c>
      <c r="C130" s="3">
        <v>48710</v>
      </c>
      <c r="D130" s="3">
        <v>18498</v>
      </c>
    </row>
    <row r="131" spans="1:4">
      <c r="A131" t="s">
        <v>687</v>
      </c>
      <c r="B131" s="1" t="s">
        <v>692</v>
      </c>
      <c r="C131" s="3">
        <v>51313</v>
      </c>
      <c r="D131" s="3">
        <v>19846</v>
      </c>
    </row>
    <row r="132" spans="1:4">
      <c r="A132" t="s">
        <v>688</v>
      </c>
      <c r="B132" s="1" t="s">
        <v>692</v>
      </c>
      <c r="C132" s="3">
        <v>53618</v>
      </c>
      <c r="D132" s="3">
        <v>20985</v>
      </c>
    </row>
    <row r="133" spans="1:4">
      <c r="A133" t="s">
        <v>689</v>
      </c>
      <c r="B133" s="1" t="s">
        <v>692</v>
      </c>
      <c r="C133" s="3">
        <v>54971</v>
      </c>
      <c r="D133" s="3">
        <v>21489</v>
      </c>
    </row>
    <row r="134" spans="1:4">
      <c r="A134" t="s">
        <v>690</v>
      </c>
      <c r="B134" s="1" t="s">
        <v>692</v>
      </c>
      <c r="C134" s="3">
        <v>56290</v>
      </c>
      <c r="D134" s="3">
        <v>22407</v>
      </c>
    </row>
    <row r="135" spans="1:4">
      <c r="A135" t="s">
        <v>691</v>
      </c>
      <c r="B135" s="1" t="s">
        <v>692</v>
      </c>
      <c r="C135" s="3">
        <v>57759</v>
      </c>
      <c r="D135" s="3">
        <v>23140</v>
      </c>
    </row>
    <row r="136" spans="1:4">
      <c r="A136" t="s">
        <v>679</v>
      </c>
      <c r="B136" s="1" t="s">
        <v>692</v>
      </c>
      <c r="C136" s="3">
        <v>58990</v>
      </c>
      <c r="D136" s="3">
        <v>23685</v>
      </c>
    </row>
    <row r="137" spans="1:4">
      <c r="A137" t="s">
        <v>658</v>
      </c>
      <c r="B137" s="1" t="s">
        <v>692</v>
      </c>
      <c r="C137" s="3">
        <v>60406</v>
      </c>
      <c r="D137" s="3">
        <v>24301</v>
      </c>
    </row>
    <row r="138" spans="1:4">
      <c r="A138" t="s">
        <v>659</v>
      </c>
      <c r="B138" s="1" t="s">
        <v>692</v>
      </c>
      <c r="C138" s="3">
        <v>61618</v>
      </c>
      <c r="D138" s="3">
        <v>24854</v>
      </c>
    </row>
    <row r="139" spans="1:4">
      <c r="A139" t="s">
        <v>660</v>
      </c>
      <c r="B139" s="1" t="s">
        <v>692</v>
      </c>
      <c r="C139" s="3">
        <v>62908</v>
      </c>
      <c r="D139" s="3">
        <v>25896</v>
      </c>
    </row>
    <row r="140" spans="1:4">
      <c r="A140" t="s">
        <v>661</v>
      </c>
      <c r="B140" s="1" t="s">
        <v>692</v>
      </c>
      <c r="C140" s="3">
        <v>63929</v>
      </c>
      <c r="D140" s="3">
        <v>26502</v>
      </c>
    </row>
    <row r="141" spans="1:4">
      <c r="A141" t="s">
        <v>626</v>
      </c>
      <c r="B141" s="1" t="s">
        <v>692</v>
      </c>
      <c r="C141" s="3">
        <v>64969</v>
      </c>
      <c r="D141" s="3">
        <v>27073</v>
      </c>
    </row>
    <row r="142" spans="1:4">
      <c r="A142" t="s">
        <v>627</v>
      </c>
      <c r="B142" s="1" t="s">
        <v>692</v>
      </c>
      <c r="C142" s="3">
        <v>65832</v>
      </c>
      <c r="D142" s="3">
        <v>27677</v>
      </c>
    </row>
    <row r="143" spans="1:4">
      <c r="A143" t="s">
        <v>628</v>
      </c>
      <c r="B143" s="1" t="s">
        <v>692</v>
      </c>
      <c r="C143" s="3">
        <v>67200</v>
      </c>
      <c r="D143" s="3">
        <v>28666</v>
      </c>
    </row>
    <row r="144" spans="1:4">
      <c r="A144" t="s">
        <v>629</v>
      </c>
      <c r="B144" s="1" t="s">
        <v>692</v>
      </c>
      <c r="C144" s="3">
        <v>68781</v>
      </c>
      <c r="D144" s="3">
        <v>29987</v>
      </c>
    </row>
    <row r="145" spans="1:4">
      <c r="A145" t="s">
        <v>630</v>
      </c>
      <c r="B145" s="1" t="s">
        <v>692</v>
      </c>
      <c r="C145" s="3">
        <v>70337</v>
      </c>
      <c r="D145" s="3">
        <v>30920</v>
      </c>
    </row>
    <row r="146" spans="1:4">
      <c r="A146" t="s">
        <v>631</v>
      </c>
      <c r="B146" s="1" t="s">
        <v>692</v>
      </c>
      <c r="C146" s="3">
        <v>72114</v>
      </c>
      <c r="D146" s="3">
        <v>31820</v>
      </c>
    </row>
    <row r="147" spans="1:4">
      <c r="A147" t="s">
        <v>334</v>
      </c>
      <c r="B147" s="1" t="s">
        <v>692</v>
      </c>
      <c r="C147" s="3">
        <v>74034</v>
      </c>
      <c r="D147" s="3">
        <v>32856</v>
      </c>
    </row>
    <row r="148" spans="1:4">
      <c r="A148" t="s">
        <v>335</v>
      </c>
      <c r="B148" s="1" t="s">
        <v>692</v>
      </c>
      <c r="C148" s="3">
        <v>76368</v>
      </c>
      <c r="D148" s="3">
        <v>34072</v>
      </c>
    </row>
    <row r="149" spans="1:4">
      <c r="A149" t="s">
        <v>336</v>
      </c>
      <c r="B149" s="1" t="s">
        <v>692</v>
      </c>
      <c r="C149" s="3">
        <v>79247</v>
      </c>
      <c r="D149" s="3">
        <v>34640</v>
      </c>
    </row>
    <row r="150" spans="1:4">
      <c r="A150" t="s">
        <v>337</v>
      </c>
      <c r="B150" s="1" t="s">
        <v>692</v>
      </c>
      <c r="C150" s="3">
        <v>81386</v>
      </c>
      <c r="D150" s="3">
        <v>35628</v>
      </c>
    </row>
    <row r="151" spans="1:4">
      <c r="A151" t="s">
        <v>338</v>
      </c>
      <c r="B151" s="1" t="s">
        <v>692</v>
      </c>
      <c r="C151" s="3">
        <v>83355</v>
      </c>
      <c r="D151" s="3">
        <v>36526</v>
      </c>
    </row>
    <row r="152" spans="1:4">
      <c r="A152" t="s">
        <v>339</v>
      </c>
      <c r="B152" s="1" t="s">
        <v>692</v>
      </c>
      <c r="C152" s="3">
        <v>85560</v>
      </c>
      <c r="D152" s="3">
        <v>37534</v>
      </c>
    </row>
    <row r="153" spans="1:4">
      <c r="A153" t="s">
        <v>340</v>
      </c>
      <c r="B153" s="1" t="s">
        <v>692</v>
      </c>
      <c r="C153" s="3">
        <v>88986</v>
      </c>
      <c r="D153" s="3">
        <v>39031</v>
      </c>
    </row>
    <row r="154" spans="1:4">
      <c r="A154" t="s">
        <v>341</v>
      </c>
      <c r="B154" s="1" t="s">
        <v>692</v>
      </c>
      <c r="C154" s="3">
        <v>93494</v>
      </c>
      <c r="D154" s="3">
        <v>42305</v>
      </c>
    </row>
    <row r="155" spans="1:4">
      <c r="A155" t="s">
        <v>342</v>
      </c>
      <c r="B155" s="1" t="s">
        <v>692</v>
      </c>
      <c r="C155" s="3">
        <v>97283</v>
      </c>
      <c r="D155" s="3">
        <v>43957</v>
      </c>
    </row>
    <row r="156" spans="1:4">
      <c r="A156" t="s">
        <v>343</v>
      </c>
      <c r="B156" s="1" t="s">
        <v>692</v>
      </c>
      <c r="C156" s="3">
        <v>100303</v>
      </c>
      <c r="D156" s="3">
        <v>45389</v>
      </c>
    </row>
    <row r="157" spans="1:4">
      <c r="A157" t="s">
        <v>344</v>
      </c>
      <c r="B157" s="1" t="s">
        <v>692</v>
      </c>
      <c r="C157" s="3">
        <v>104222</v>
      </c>
      <c r="D157" s="3">
        <v>47182</v>
      </c>
    </row>
    <row r="158" spans="1:4">
      <c r="A158" t="s">
        <v>345</v>
      </c>
      <c r="B158" s="1" t="s">
        <v>692</v>
      </c>
      <c r="C158" s="3">
        <v>107922</v>
      </c>
      <c r="D158" s="3">
        <v>49069</v>
      </c>
    </row>
    <row r="159" spans="1:4">
      <c r="A159" t="s">
        <v>346</v>
      </c>
      <c r="B159" s="1" t="s">
        <v>692</v>
      </c>
      <c r="C159" s="3">
        <v>109415</v>
      </c>
      <c r="D159" s="3">
        <v>51459</v>
      </c>
    </row>
    <row r="160" spans="1:4">
      <c r="A160" t="s">
        <v>347</v>
      </c>
      <c r="B160" s="1" t="s">
        <v>692</v>
      </c>
      <c r="C160" s="3">
        <v>112844</v>
      </c>
      <c r="D160" s="3">
        <v>53488</v>
      </c>
    </row>
    <row r="161" spans="1:4">
      <c r="A161" t="s">
        <v>2399</v>
      </c>
      <c r="B161" s="1707" t="s">
        <v>692</v>
      </c>
      <c r="C161" s="3">
        <v>116878</v>
      </c>
      <c r="D161" s="3">
        <v>55777</v>
      </c>
    </row>
    <row r="162" spans="1:4">
      <c r="A162" t="s">
        <v>638</v>
      </c>
      <c r="B162" s="1" t="s">
        <v>614</v>
      </c>
      <c r="C162" s="3">
        <v>8993</v>
      </c>
      <c r="D162" s="3">
        <v>2002</v>
      </c>
    </row>
    <row r="163" spans="1:4">
      <c r="A163" t="s">
        <v>639</v>
      </c>
      <c r="B163" s="1" t="s">
        <v>614</v>
      </c>
      <c r="C163" s="3">
        <v>9512</v>
      </c>
      <c r="D163" s="3">
        <v>2208</v>
      </c>
    </row>
    <row r="164" spans="1:4">
      <c r="A164" t="s">
        <v>640</v>
      </c>
      <c r="B164" s="1" t="s">
        <v>614</v>
      </c>
      <c r="C164" s="3">
        <v>9968</v>
      </c>
      <c r="D164" s="3">
        <v>2425</v>
      </c>
    </row>
    <row r="165" spans="1:4">
      <c r="A165" t="s">
        <v>641</v>
      </c>
      <c r="B165" s="1" t="s">
        <v>614</v>
      </c>
      <c r="C165" s="3">
        <v>11882</v>
      </c>
      <c r="D165" s="3">
        <v>3578</v>
      </c>
    </row>
    <row r="166" spans="1:4">
      <c r="A166" t="s">
        <v>642</v>
      </c>
      <c r="B166" s="1" t="s">
        <v>614</v>
      </c>
      <c r="C166" s="3">
        <v>14814</v>
      </c>
      <c r="D166" s="3">
        <v>3298</v>
      </c>
    </row>
    <row r="167" spans="1:4">
      <c r="A167" t="s">
        <v>643</v>
      </c>
      <c r="B167" s="1" t="s">
        <v>614</v>
      </c>
      <c r="C167" s="3">
        <v>17367</v>
      </c>
      <c r="D167" s="3">
        <v>3793</v>
      </c>
    </row>
    <row r="168" spans="1:4">
      <c r="A168" t="s">
        <v>645</v>
      </c>
      <c r="B168" s="1" t="s">
        <v>614</v>
      </c>
      <c r="C168" s="3">
        <v>20924</v>
      </c>
      <c r="D168" s="3">
        <v>4815</v>
      </c>
    </row>
    <row r="169" spans="1:4">
      <c r="A169" t="s">
        <v>647</v>
      </c>
      <c r="B169" s="1" t="s">
        <v>614</v>
      </c>
      <c r="C169" s="3">
        <v>24498</v>
      </c>
      <c r="D169" s="3">
        <v>5954</v>
      </c>
    </row>
    <row r="170" spans="1:4">
      <c r="A170" t="s">
        <v>648</v>
      </c>
      <c r="B170" s="1" t="s">
        <v>614</v>
      </c>
      <c r="C170" s="3">
        <v>29938</v>
      </c>
      <c r="D170" s="3">
        <v>8019</v>
      </c>
    </row>
    <row r="171" spans="1:4">
      <c r="A171" t="s">
        <v>649</v>
      </c>
      <c r="B171" s="1" t="s">
        <v>614</v>
      </c>
      <c r="C171" s="3">
        <v>34507</v>
      </c>
      <c r="D171" s="3">
        <v>11900</v>
      </c>
    </row>
    <row r="172" spans="1:4">
      <c r="A172" t="s">
        <v>650</v>
      </c>
      <c r="B172" s="1" t="s">
        <v>614</v>
      </c>
      <c r="C172" s="3">
        <v>35958</v>
      </c>
      <c r="D172" s="3">
        <v>12654</v>
      </c>
    </row>
    <row r="173" spans="1:4">
      <c r="A173" t="s">
        <v>651</v>
      </c>
      <c r="B173" s="1" t="s">
        <v>614</v>
      </c>
      <c r="C173" s="3">
        <v>36883</v>
      </c>
      <c r="D173" s="3">
        <v>13091</v>
      </c>
    </row>
    <row r="174" spans="1:4">
      <c r="A174" t="s">
        <v>652</v>
      </c>
      <c r="B174" s="1" t="s">
        <v>614</v>
      </c>
      <c r="C174" s="3">
        <v>38058</v>
      </c>
      <c r="D174" s="3">
        <v>13095</v>
      </c>
    </row>
    <row r="175" spans="1:4">
      <c r="A175" t="s">
        <v>653</v>
      </c>
      <c r="B175" s="1" t="s">
        <v>614</v>
      </c>
      <c r="C175" s="3">
        <v>39173</v>
      </c>
      <c r="D175" s="3">
        <v>13500</v>
      </c>
    </row>
    <row r="176" spans="1:4">
      <c r="A176" t="s">
        <v>654</v>
      </c>
      <c r="B176" s="1" t="s">
        <v>614</v>
      </c>
      <c r="C176" s="3">
        <v>41335</v>
      </c>
      <c r="D176" s="3">
        <v>14973</v>
      </c>
    </row>
    <row r="177" spans="1:4">
      <c r="A177" t="s">
        <v>655</v>
      </c>
      <c r="B177" s="1" t="s">
        <v>614</v>
      </c>
      <c r="C177" s="3">
        <v>42455</v>
      </c>
      <c r="D177" s="3">
        <v>15210</v>
      </c>
    </row>
    <row r="178" spans="1:4">
      <c r="A178" t="s">
        <v>656</v>
      </c>
      <c r="B178" s="1" t="s">
        <v>614</v>
      </c>
      <c r="C178" s="3">
        <v>43848</v>
      </c>
      <c r="D178" s="3">
        <v>15844</v>
      </c>
    </row>
    <row r="179" spans="1:4">
      <c r="A179" t="s">
        <v>657</v>
      </c>
      <c r="B179" s="1" t="s">
        <v>614</v>
      </c>
      <c r="C179" s="3">
        <v>45172</v>
      </c>
      <c r="D179" s="3">
        <v>16502</v>
      </c>
    </row>
    <row r="180" spans="1:4">
      <c r="A180" t="s">
        <v>684</v>
      </c>
      <c r="B180" s="1" t="s">
        <v>614</v>
      </c>
      <c r="C180" s="3">
        <v>46193</v>
      </c>
      <c r="D180" s="3">
        <v>17075</v>
      </c>
    </row>
    <row r="181" spans="1:4">
      <c r="A181" t="s">
        <v>685</v>
      </c>
      <c r="B181" s="1" t="s">
        <v>614</v>
      </c>
      <c r="C181" s="3">
        <v>46698</v>
      </c>
      <c r="D181" s="3">
        <v>17429</v>
      </c>
    </row>
    <row r="182" spans="1:4">
      <c r="A182" t="s">
        <v>686</v>
      </c>
      <c r="B182" s="1" t="s">
        <v>614</v>
      </c>
      <c r="C182" s="3">
        <v>47088</v>
      </c>
      <c r="D182" s="3">
        <v>17681</v>
      </c>
    </row>
    <row r="183" spans="1:4">
      <c r="A183" t="s">
        <v>687</v>
      </c>
      <c r="B183" s="1" t="s">
        <v>614</v>
      </c>
      <c r="C183" s="3">
        <v>47465</v>
      </c>
      <c r="D183" s="3">
        <v>17994</v>
      </c>
    </row>
    <row r="184" spans="1:4">
      <c r="A184" t="s">
        <v>688</v>
      </c>
      <c r="B184" s="1" t="s">
        <v>614</v>
      </c>
      <c r="C184" s="3">
        <v>47279</v>
      </c>
      <c r="D184" s="3">
        <v>17853</v>
      </c>
    </row>
    <row r="185" spans="1:4">
      <c r="A185" t="s">
        <v>689</v>
      </c>
      <c r="B185" s="1" t="s">
        <v>614</v>
      </c>
      <c r="C185" s="3">
        <v>47422</v>
      </c>
      <c r="D185" s="3">
        <v>18026</v>
      </c>
    </row>
    <row r="186" spans="1:4">
      <c r="A186" t="s">
        <v>690</v>
      </c>
      <c r="B186" s="1" t="s">
        <v>614</v>
      </c>
      <c r="C186" s="3">
        <v>48761</v>
      </c>
      <c r="D186" s="3">
        <v>19114</v>
      </c>
    </row>
    <row r="187" spans="1:4">
      <c r="A187" t="s">
        <v>691</v>
      </c>
      <c r="B187" s="1" t="s">
        <v>614</v>
      </c>
      <c r="C187" s="3">
        <v>49468</v>
      </c>
      <c r="D187" s="3">
        <v>19734</v>
      </c>
    </row>
    <row r="188" spans="1:4">
      <c r="A188" t="s">
        <v>679</v>
      </c>
      <c r="B188" s="1" t="s">
        <v>614</v>
      </c>
      <c r="C188" s="3">
        <v>50164</v>
      </c>
      <c r="D188" s="3">
        <v>20385</v>
      </c>
    </row>
    <row r="189" spans="1:4">
      <c r="A189" t="s">
        <v>658</v>
      </c>
      <c r="B189" s="1" t="s">
        <v>614</v>
      </c>
      <c r="C189" s="3">
        <v>50436</v>
      </c>
      <c r="D189" s="3">
        <v>20763</v>
      </c>
    </row>
    <row r="190" spans="1:4">
      <c r="A190" t="s">
        <v>659</v>
      </c>
      <c r="B190" s="1" t="s">
        <v>614</v>
      </c>
      <c r="C190" s="3">
        <v>50643</v>
      </c>
      <c r="D190" s="3">
        <v>20919</v>
      </c>
    </row>
    <row r="191" spans="1:4">
      <c r="A191" t="s">
        <v>660</v>
      </c>
      <c r="B191" s="1" t="s">
        <v>614</v>
      </c>
      <c r="C191" s="3">
        <v>50716</v>
      </c>
      <c r="D191" s="3">
        <v>21244</v>
      </c>
    </row>
    <row r="192" spans="1:4">
      <c r="A192" t="s">
        <v>661</v>
      </c>
      <c r="B192" s="1" t="s">
        <v>614</v>
      </c>
      <c r="C192" s="3">
        <v>51257</v>
      </c>
      <c r="D192" s="3">
        <v>21659</v>
      </c>
    </row>
    <row r="193" spans="1:4">
      <c r="A193" t="s">
        <v>626</v>
      </c>
      <c r="B193" s="1" t="s">
        <v>614</v>
      </c>
      <c r="C193" s="3">
        <v>51897</v>
      </c>
      <c r="D193" s="3">
        <v>22084</v>
      </c>
    </row>
    <row r="194" spans="1:4">
      <c r="A194" t="s">
        <v>627</v>
      </c>
      <c r="B194" s="1" t="s">
        <v>614</v>
      </c>
      <c r="C194" s="3">
        <v>52028</v>
      </c>
      <c r="D194" s="3">
        <v>22079</v>
      </c>
    </row>
    <row r="195" spans="1:4">
      <c r="A195" t="s">
        <v>628</v>
      </c>
      <c r="B195" s="1" t="s">
        <v>614</v>
      </c>
      <c r="C195" s="3">
        <v>52673</v>
      </c>
      <c r="D195" s="3">
        <v>22436</v>
      </c>
    </row>
    <row r="196" spans="1:4">
      <c r="A196" t="s">
        <v>629</v>
      </c>
      <c r="B196" s="1" t="s">
        <v>614</v>
      </c>
      <c r="C196" s="3">
        <v>53135</v>
      </c>
      <c r="D196" s="3">
        <v>23057</v>
      </c>
    </row>
    <row r="197" spans="1:4">
      <c r="A197" t="s">
        <v>630</v>
      </c>
      <c r="B197" s="1" t="s">
        <v>614</v>
      </c>
      <c r="C197" s="3">
        <v>54033</v>
      </c>
      <c r="D197" s="3">
        <v>23522</v>
      </c>
    </row>
    <row r="198" spans="1:4">
      <c r="A198" t="s">
        <v>631</v>
      </c>
      <c r="B198" s="1" t="s">
        <v>614</v>
      </c>
      <c r="C198" s="3">
        <v>55283</v>
      </c>
      <c r="D198" s="3">
        <v>24023</v>
      </c>
    </row>
    <row r="199" spans="1:4">
      <c r="A199" t="s">
        <v>334</v>
      </c>
      <c r="B199" s="1" t="s">
        <v>614</v>
      </c>
      <c r="C199" s="3">
        <v>55766</v>
      </c>
      <c r="D199" s="3">
        <v>24327</v>
      </c>
    </row>
    <row r="200" spans="1:4">
      <c r="A200" t="s">
        <v>335</v>
      </c>
      <c r="B200" s="1" t="s">
        <v>614</v>
      </c>
      <c r="C200" s="3">
        <v>56383</v>
      </c>
      <c r="D200" s="3">
        <v>24608</v>
      </c>
    </row>
    <row r="201" spans="1:4">
      <c r="A201" t="s">
        <v>336</v>
      </c>
      <c r="B201" s="1" t="s">
        <v>614</v>
      </c>
      <c r="C201" s="3">
        <v>55575</v>
      </c>
      <c r="D201" s="3">
        <v>25900</v>
      </c>
    </row>
    <row r="202" spans="1:4">
      <c r="A202" t="s">
        <v>337</v>
      </c>
      <c r="B202" s="1" t="s">
        <v>614</v>
      </c>
      <c r="C202" s="3">
        <v>55165</v>
      </c>
      <c r="D202" s="3">
        <v>26217</v>
      </c>
    </row>
    <row r="203" spans="1:4">
      <c r="A203" t="s">
        <v>338</v>
      </c>
      <c r="B203" s="1" t="s">
        <v>614</v>
      </c>
      <c r="C203" s="3">
        <v>54972</v>
      </c>
      <c r="D203" s="3">
        <v>26148</v>
      </c>
    </row>
    <row r="204" spans="1:4">
      <c r="A204" t="s">
        <v>339</v>
      </c>
      <c r="B204" s="1" t="s">
        <v>614</v>
      </c>
      <c r="C204" s="3">
        <v>54761</v>
      </c>
      <c r="D204" s="3">
        <v>25952</v>
      </c>
    </row>
    <row r="205" spans="1:4">
      <c r="A205" t="s">
        <v>340</v>
      </c>
      <c r="B205" s="1" t="s">
        <v>614</v>
      </c>
      <c r="C205" s="3">
        <v>53643</v>
      </c>
      <c r="D205" s="3">
        <v>25484</v>
      </c>
    </row>
    <row r="206" spans="1:4">
      <c r="A206" t="s">
        <v>341</v>
      </c>
      <c r="B206" s="1" t="s">
        <v>614</v>
      </c>
      <c r="C206" s="3">
        <v>55281</v>
      </c>
      <c r="D206" s="3">
        <v>27612</v>
      </c>
    </row>
    <row r="207" spans="1:4">
      <c r="A207" t="s">
        <v>342</v>
      </c>
      <c r="B207" s="1" t="s">
        <v>614</v>
      </c>
      <c r="C207" s="3">
        <v>55296</v>
      </c>
      <c r="D207" s="3">
        <v>27662</v>
      </c>
    </row>
    <row r="208" spans="1:4">
      <c r="A208" t="s">
        <v>343</v>
      </c>
      <c r="B208" s="1" t="s">
        <v>614</v>
      </c>
      <c r="C208" s="3">
        <v>56177</v>
      </c>
      <c r="D208" s="3">
        <v>28139</v>
      </c>
    </row>
    <row r="209" spans="1:4">
      <c r="A209" t="s">
        <v>344</v>
      </c>
      <c r="B209" s="1" t="s">
        <v>614</v>
      </c>
      <c r="C209" s="3">
        <v>56136</v>
      </c>
      <c r="D209" s="3">
        <v>28096</v>
      </c>
    </row>
    <row r="210" spans="1:4">
      <c r="A210" t="s">
        <v>345</v>
      </c>
      <c r="B210" s="1" t="s">
        <v>614</v>
      </c>
      <c r="C210" s="3">
        <v>57063</v>
      </c>
      <c r="D210" s="3">
        <v>28797</v>
      </c>
    </row>
    <row r="211" spans="1:4">
      <c r="A211" t="s">
        <v>346</v>
      </c>
      <c r="B211" s="1" t="s">
        <v>614</v>
      </c>
      <c r="C211" s="3">
        <v>57706</v>
      </c>
      <c r="D211" s="3">
        <v>29061</v>
      </c>
    </row>
    <row r="212" spans="1:4">
      <c r="A212" t="s">
        <v>347</v>
      </c>
      <c r="B212" s="1" t="s">
        <v>614</v>
      </c>
      <c r="C212" s="3">
        <v>59710</v>
      </c>
      <c r="D212" s="3">
        <v>30150</v>
      </c>
    </row>
    <row r="213" spans="1:4">
      <c r="A213" t="s">
        <v>2399</v>
      </c>
      <c r="B213" s="1707" t="s">
        <v>614</v>
      </c>
      <c r="C213" s="3">
        <v>61598</v>
      </c>
      <c r="D213" s="3">
        <v>31381</v>
      </c>
    </row>
    <row r="214" spans="1:4">
      <c r="A214" t="s">
        <v>638</v>
      </c>
      <c r="B214" s="1" t="s">
        <v>515</v>
      </c>
      <c r="C214" s="3">
        <v>21340</v>
      </c>
      <c r="D214" s="3">
        <v>4893</v>
      </c>
    </row>
    <row r="215" spans="1:4">
      <c r="A215" t="s">
        <v>639</v>
      </c>
      <c r="B215" s="1" t="s">
        <v>515</v>
      </c>
      <c r="C215" s="3">
        <v>21347</v>
      </c>
      <c r="D215" s="3">
        <v>4941</v>
      </c>
    </row>
    <row r="216" spans="1:4">
      <c r="A216" t="s">
        <v>640</v>
      </c>
      <c r="B216" s="1" t="s">
        <v>515</v>
      </c>
      <c r="C216" s="3">
        <v>21429</v>
      </c>
      <c r="D216" s="3">
        <v>4990</v>
      </c>
    </row>
    <row r="217" spans="1:4">
      <c r="A217" t="s">
        <v>641</v>
      </c>
      <c r="B217" s="1" t="s">
        <v>515</v>
      </c>
      <c r="C217" s="3">
        <v>21550</v>
      </c>
      <c r="D217" s="3">
        <v>5067</v>
      </c>
    </row>
    <row r="218" spans="1:4">
      <c r="A218" t="s">
        <v>642</v>
      </c>
      <c r="B218" s="1" t="s">
        <v>515</v>
      </c>
      <c r="C218" s="3">
        <v>22011</v>
      </c>
      <c r="D218" s="3">
        <v>5186</v>
      </c>
    </row>
    <row r="219" spans="1:4">
      <c r="A219" t="s">
        <v>643</v>
      </c>
      <c r="B219" s="1" t="s">
        <v>515</v>
      </c>
      <c r="C219" s="3">
        <v>22177</v>
      </c>
      <c r="D219" s="3">
        <v>5237</v>
      </c>
    </row>
    <row r="220" spans="1:4">
      <c r="A220" t="s">
        <v>645</v>
      </c>
      <c r="B220" s="1" t="s">
        <v>515</v>
      </c>
      <c r="C220" s="3">
        <v>22172</v>
      </c>
      <c r="D220" s="3">
        <v>5247</v>
      </c>
    </row>
    <row r="221" spans="1:4">
      <c r="A221" t="s">
        <v>647</v>
      </c>
      <c r="B221" s="1" t="s">
        <v>515</v>
      </c>
      <c r="C221" s="3">
        <v>22335</v>
      </c>
      <c r="D221" s="3">
        <v>5271</v>
      </c>
    </row>
    <row r="222" spans="1:4">
      <c r="A222" t="s">
        <v>648</v>
      </c>
      <c r="B222" s="1" t="s">
        <v>515</v>
      </c>
      <c r="C222" s="3">
        <v>22418</v>
      </c>
      <c r="D222" s="3">
        <v>5298</v>
      </c>
    </row>
    <row r="223" spans="1:4">
      <c r="A223" t="s">
        <v>649</v>
      </c>
      <c r="B223" s="1" t="s">
        <v>515</v>
      </c>
      <c r="C223" s="3">
        <v>22553</v>
      </c>
      <c r="D223" s="3">
        <v>5390</v>
      </c>
    </row>
    <row r="224" spans="1:4">
      <c r="A224" t="s">
        <v>650</v>
      </c>
      <c r="B224" s="1" t="s">
        <v>515</v>
      </c>
      <c r="C224" s="3">
        <v>22607</v>
      </c>
      <c r="D224" s="3">
        <v>5394</v>
      </c>
    </row>
    <row r="225" spans="1:4">
      <c r="A225" t="s">
        <v>651</v>
      </c>
      <c r="B225" s="1" t="s">
        <v>515</v>
      </c>
      <c r="C225" s="3">
        <v>22588</v>
      </c>
      <c r="D225" s="3">
        <v>5422</v>
      </c>
    </row>
    <row r="226" spans="1:4">
      <c r="A226" t="s">
        <v>652</v>
      </c>
      <c r="B226" s="1" t="s">
        <v>515</v>
      </c>
      <c r="C226" s="3">
        <v>22581</v>
      </c>
      <c r="D226" s="3">
        <v>5434</v>
      </c>
    </row>
    <row r="227" spans="1:4">
      <c r="A227" t="s">
        <v>653</v>
      </c>
      <c r="B227" s="1" t="s">
        <v>515</v>
      </c>
      <c r="C227" s="3">
        <v>22726</v>
      </c>
      <c r="D227" s="3">
        <v>5475</v>
      </c>
    </row>
    <row r="228" spans="1:4">
      <c r="A228" t="s">
        <v>654</v>
      </c>
      <c r="B228" s="1" t="s">
        <v>515</v>
      </c>
      <c r="C228" s="3">
        <v>22860</v>
      </c>
      <c r="D228" s="3">
        <v>5484</v>
      </c>
    </row>
    <row r="229" spans="1:4">
      <c r="A229" t="s">
        <v>655</v>
      </c>
      <c r="B229" s="1" t="s">
        <v>515</v>
      </c>
      <c r="C229" s="3">
        <v>22919</v>
      </c>
      <c r="D229" s="3">
        <v>5529</v>
      </c>
    </row>
    <row r="230" spans="1:4">
      <c r="A230" t="s">
        <v>656</v>
      </c>
      <c r="B230" s="1" t="s">
        <v>515</v>
      </c>
      <c r="C230" s="3">
        <v>22887</v>
      </c>
      <c r="D230" s="3">
        <v>5566</v>
      </c>
    </row>
    <row r="231" spans="1:4">
      <c r="A231" t="s">
        <v>657</v>
      </c>
      <c r="B231" s="1" t="s">
        <v>515</v>
      </c>
      <c r="C231" s="3">
        <v>22932</v>
      </c>
      <c r="D231" s="3">
        <v>5782</v>
      </c>
    </row>
    <row r="232" spans="1:4">
      <c r="A232" t="s">
        <v>684</v>
      </c>
      <c r="B232" s="1" t="s">
        <v>515</v>
      </c>
      <c r="C232" s="3">
        <v>22838</v>
      </c>
      <c r="D232" s="3">
        <v>5795</v>
      </c>
    </row>
    <row r="233" spans="1:4">
      <c r="A233" t="s">
        <v>685</v>
      </c>
      <c r="B233" s="1" t="s">
        <v>515</v>
      </c>
      <c r="C233" s="3">
        <v>22582</v>
      </c>
      <c r="D233" s="3">
        <v>5615</v>
      </c>
    </row>
    <row r="234" spans="1:4">
      <c r="A234" t="s">
        <v>686</v>
      </c>
      <c r="B234" s="1" t="s">
        <v>515</v>
      </c>
      <c r="C234" s="3">
        <v>22628</v>
      </c>
      <c r="D234" s="3">
        <v>5675</v>
      </c>
    </row>
    <row r="235" spans="1:4">
      <c r="A235" t="s">
        <v>687</v>
      </c>
      <c r="B235" s="1" t="s">
        <v>515</v>
      </c>
      <c r="C235" s="3">
        <v>22643</v>
      </c>
      <c r="D235" s="3">
        <v>5732</v>
      </c>
    </row>
    <row r="236" spans="1:4">
      <c r="A236" t="s">
        <v>688</v>
      </c>
      <c r="B236" s="1" t="s">
        <v>515</v>
      </c>
      <c r="C236" s="3">
        <v>22631</v>
      </c>
      <c r="D236" s="3">
        <v>5764</v>
      </c>
    </row>
    <row r="237" spans="1:4">
      <c r="A237" t="s">
        <v>689</v>
      </c>
      <c r="B237" s="1" t="s">
        <v>515</v>
      </c>
      <c r="C237" s="3">
        <v>22563</v>
      </c>
      <c r="D237" s="3">
        <v>5804</v>
      </c>
    </row>
    <row r="238" spans="1:4">
      <c r="A238" t="s">
        <v>690</v>
      </c>
      <c r="B238" s="1" t="s">
        <v>515</v>
      </c>
      <c r="C238" s="3">
        <v>22291</v>
      </c>
      <c r="D238" s="3">
        <v>5784</v>
      </c>
    </row>
    <row r="239" spans="1:4">
      <c r="A239" t="s">
        <v>691</v>
      </c>
      <c r="B239" s="1" t="s">
        <v>515</v>
      </c>
      <c r="C239" s="3">
        <v>22264</v>
      </c>
      <c r="D239" s="3">
        <v>5869</v>
      </c>
    </row>
    <row r="240" spans="1:4">
      <c r="A240" t="s">
        <v>679</v>
      </c>
      <c r="B240" s="1" t="s">
        <v>515</v>
      </c>
      <c r="C240" s="3">
        <v>22179</v>
      </c>
      <c r="D240" s="3">
        <v>5899</v>
      </c>
    </row>
    <row r="241" spans="1:4">
      <c r="A241" t="s">
        <v>658</v>
      </c>
      <c r="B241" s="1" t="s">
        <v>515</v>
      </c>
      <c r="C241" s="3">
        <v>21988</v>
      </c>
      <c r="D241" s="3">
        <v>5973</v>
      </c>
    </row>
    <row r="242" spans="1:4">
      <c r="A242" t="s">
        <v>659</v>
      </c>
      <c r="B242" s="1" t="s">
        <v>515</v>
      </c>
      <c r="C242" s="3">
        <v>21931</v>
      </c>
      <c r="D242" s="3">
        <v>6011</v>
      </c>
    </row>
    <row r="243" spans="1:4">
      <c r="A243" t="s">
        <v>660</v>
      </c>
      <c r="B243" s="1" t="s">
        <v>515</v>
      </c>
      <c r="C243" s="3">
        <v>21765</v>
      </c>
      <c r="D243" s="3">
        <v>5921</v>
      </c>
    </row>
    <row r="244" spans="1:4">
      <c r="A244" t="s">
        <v>661</v>
      </c>
      <c r="B244" s="1" t="s">
        <v>515</v>
      </c>
      <c r="C244" s="3">
        <v>21551</v>
      </c>
      <c r="D244" s="3">
        <v>5955</v>
      </c>
    </row>
    <row r="245" spans="1:4">
      <c r="A245" t="s">
        <v>626</v>
      </c>
      <c r="B245" s="1" t="s">
        <v>515</v>
      </c>
      <c r="C245" s="3">
        <v>21341</v>
      </c>
      <c r="D245" s="3">
        <v>5970</v>
      </c>
    </row>
    <row r="246" spans="1:4">
      <c r="A246" t="s">
        <v>627</v>
      </c>
      <c r="B246" s="1" t="s">
        <v>515</v>
      </c>
      <c r="C246" s="3">
        <v>21198</v>
      </c>
      <c r="D246" s="3">
        <v>5983</v>
      </c>
    </row>
    <row r="247" spans="1:4">
      <c r="A247" t="s">
        <v>628</v>
      </c>
      <c r="B247" s="1" t="s">
        <v>515</v>
      </c>
      <c r="C247" s="3">
        <v>21018</v>
      </c>
      <c r="D247" s="3">
        <v>6012</v>
      </c>
    </row>
    <row r="248" spans="1:4">
      <c r="A248" t="s">
        <v>629</v>
      </c>
      <c r="B248" s="1" t="s">
        <v>515</v>
      </c>
      <c r="C248" s="3">
        <v>20817</v>
      </c>
      <c r="D248" s="3">
        <v>5984</v>
      </c>
    </row>
    <row r="249" spans="1:4">
      <c r="A249" t="s">
        <v>630</v>
      </c>
      <c r="B249" s="1" t="s">
        <v>515</v>
      </c>
      <c r="C249" s="3">
        <v>20624</v>
      </c>
      <c r="D249" s="3">
        <v>6038</v>
      </c>
    </row>
    <row r="250" spans="1:4">
      <c r="A250" t="s">
        <v>631</v>
      </c>
      <c r="B250" s="1" t="s">
        <v>515</v>
      </c>
      <c r="C250" s="3">
        <v>20426</v>
      </c>
      <c r="D250" s="3">
        <v>6250</v>
      </c>
    </row>
    <row r="251" spans="1:4">
      <c r="A251" t="s">
        <v>334</v>
      </c>
      <c r="B251" s="1" t="s">
        <v>515</v>
      </c>
      <c r="C251" s="3">
        <v>20213</v>
      </c>
      <c r="D251" s="3">
        <v>6320</v>
      </c>
    </row>
    <row r="252" spans="1:4">
      <c r="A252" t="s">
        <v>335</v>
      </c>
      <c r="B252" s="1" t="s">
        <v>515</v>
      </c>
      <c r="C252" s="3">
        <v>19940</v>
      </c>
      <c r="D252" s="3">
        <v>6358</v>
      </c>
    </row>
    <row r="253" spans="1:4">
      <c r="A253" t="s">
        <v>336</v>
      </c>
      <c r="B253" s="1" t="s">
        <v>515</v>
      </c>
      <c r="C253" s="3">
        <v>19837</v>
      </c>
      <c r="D253" s="3">
        <v>5980</v>
      </c>
    </row>
    <row r="254" spans="1:4">
      <c r="A254" t="s">
        <v>337</v>
      </c>
      <c r="B254" s="1" t="s">
        <v>515</v>
      </c>
      <c r="C254" s="3">
        <v>19495</v>
      </c>
      <c r="D254" s="3">
        <v>5962</v>
      </c>
    </row>
    <row r="255" spans="1:4">
      <c r="A255" t="s">
        <v>338</v>
      </c>
      <c r="B255" s="1" t="s">
        <v>515</v>
      </c>
      <c r="C255" s="3">
        <v>19168</v>
      </c>
      <c r="D255" s="3">
        <v>5953</v>
      </c>
    </row>
    <row r="256" spans="1:4">
      <c r="A256" t="s">
        <v>339</v>
      </c>
      <c r="B256" s="1" t="s">
        <v>515</v>
      </c>
      <c r="C256" s="3">
        <v>18942</v>
      </c>
      <c r="D256" s="3">
        <v>6014</v>
      </c>
    </row>
    <row r="257" spans="1:4">
      <c r="A257" t="s">
        <v>340</v>
      </c>
      <c r="B257" s="1" t="s">
        <v>515</v>
      </c>
      <c r="C257" s="3">
        <v>18691</v>
      </c>
      <c r="D257" s="3">
        <v>6098</v>
      </c>
    </row>
    <row r="258" spans="1:4">
      <c r="A258" t="s">
        <v>341</v>
      </c>
      <c r="B258" s="1" t="s">
        <v>515</v>
      </c>
      <c r="C258" s="3">
        <v>18222</v>
      </c>
      <c r="D258" s="3">
        <v>5924</v>
      </c>
    </row>
    <row r="259" spans="1:4">
      <c r="A259" t="s">
        <v>342</v>
      </c>
      <c r="B259" s="1" t="s">
        <v>515</v>
      </c>
      <c r="C259" s="3">
        <v>17901</v>
      </c>
      <c r="D259" s="3">
        <v>5960</v>
      </c>
    </row>
    <row r="260" spans="1:4">
      <c r="A260" t="s">
        <v>343</v>
      </c>
      <c r="B260" s="1" t="s">
        <v>515</v>
      </c>
      <c r="C260" s="3">
        <v>17553</v>
      </c>
      <c r="D260" s="3">
        <v>5948</v>
      </c>
    </row>
    <row r="261" spans="1:4">
      <c r="A261" t="s">
        <v>344</v>
      </c>
      <c r="B261" s="1" t="s">
        <v>515</v>
      </c>
      <c r="C261" s="3">
        <v>17266</v>
      </c>
      <c r="D261" s="3">
        <v>5977</v>
      </c>
    </row>
    <row r="262" spans="1:4">
      <c r="A262" t="s">
        <v>345</v>
      </c>
      <c r="B262" s="1" t="s">
        <v>515</v>
      </c>
      <c r="C262" s="3">
        <v>17025</v>
      </c>
      <c r="D262" s="3">
        <v>6022</v>
      </c>
    </row>
    <row r="263" spans="1:4">
      <c r="A263" t="s">
        <v>346</v>
      </c>
      <c r="B263" s="1" t="s">
        <v>515</v>
      </c>
      <c r="C263" s="3">
        <v>16824</v>
      </c>
      <c r="D263" s="3">
        <v>5969</v>
      </c>
    </row>
    <row r="264" spans="1:4">
      <c r="A264" t="s">
        <v>347</v>
      </c>
      <c r="B264" s="1" t="s">
        <v>515</v>
      </c>
      <c r="C264" s="3">
        <v>16476</v>
      </c>
      <c r="D264" s="3">
        <v>5953</v>
      </c>
    </row>
    <row r="265" spans="1:4">
      <c r="A265" t="s">
        <v>2399</v>
      </c>
      <c r="B265" s="1707" t="s">
        <v>515</v>
      </c>
      <c r="C265" s="3">
        <v>16258</v>
      </c>
      <c r="D265" s="3">
        <v>5987</v>
      </c>
    </row>
    <row r="266" spans="1:4">
      <c r="A266" t="s">
        <v>638</v>
      </c>
      <c r="B266" s="1" t="s">
        <v>617</v>
      </c>
      <c r="C266" s="3">
        <v>6586</v>
      </c>
      <c r="D266" s="3">
        <v>1379</v>
      </c>
    </row>
    <row r="267" spans="1:4">
      <c r="A267" t="s">
        <v>639</v>
      </c>
      <c r="B267" s="1" t="s">
        <v>617</v>
      </c>
      <c r="C267" s="3">
        <v>6642</v>
      </c>
      <c r="D267" s="3">
        <v>1410</v>
      </c>
    </row>
    <row r="268" spans="1:4">
      <c r="A268" t="s">
        <v>640</v>
      </c>
      <c r="B268" s="1" t="s">
        <v>617</v>
      </c>
      <c r="C268" s="3">
        <v>6907</v>
      </c>
      <c r="D268" s="3">
        <v>1510</v>
      </c>
    </row>
    <row r="269" spans="1:4">
      <c r="A269" t="s">
        <v>641</v>
      </c>
      <c r="B269" s="1" t="s">
        <v>617</v>
      </c>
      <c r="C269" s="3">
        <v>7717</v>
      </c>
      <c r="D269" s="3">
        <v>1773</v>
      </c>
    </row>
    <row r="270" spans="1:4">
      <c r="A270" t="s">
        <v>642</v>
      </c>
      <c r="B270" s="1" t="s">
        <v>617</v>
      </c>
      <c r="C270" s="3">
        <v>8305</v>
      </c>
      <c r="D270" s="3">
        <v>1940</v>
      </c>
    </row>
    <row r="271" spans="1:4">
      <c r="A271" t="s">
        <v>643</v>
      </c>
      <c r="B271" s="1" t="s">
        <v>617</v>
      </c>
      <c r="C271" s="3">
        <v>9185</v>
      </c>
      <c r="D271" s="3">
        <v>2183</v>
      </c>
    </row>
    <row r="272" spans="1:4">
      <c r="A272" t="s">
        <v>645</v>
      </c>
      <c r="B272" s="1" t="s">
        <v>617</v>
      </c>
      <c r="C272" s="3">
        <v>10181</v>
      </c>
      <c r="D272" s="3">
        <v>2469</v>
      </c>
    </row>
    <row r="273" spans="1:4">
      <c r="A273" t="s">
        <v>647</v>
      </c>
      <c r="B273" s="1" t="s">
        <v>617</v>
      </c>
      <c r="C273" s="3">
        <v>11705</v>
      </c>
      <c r="D273" s="3">
        <v>2893</v>
      </c>
    </row>
    <row r="274" spans="1:4">
      <c r="A274" t="s">
        <v>648</v>
      </c>
      <c r="B274" s="1" t="s">
        <v>617</v>
      </c>
      <c r="C274" s="3">
        <v>14731</v>
      </c>
      <c r="D274" s="3">
        <v>3757</v>
      </c>
    </row>
    <row r="275" spans="1:4">
      <c r="A275" t="s">
        <v>649</v>
      </c>
      <c r="B275" s="1" t="s">
        <v>617</v>
      </c>
      <c r="C275" s="3">
        <v>16855</v>
      </c>
      <c r="D275" s="3">
        <v>4277</v>
      </c>
    </row>
    <row r="276" spans="1:4">
      <c r="A276" t="s">
        <v>650</v>
      </c>
      <c r="B276" s="1" t="s">
        <v>617</v>
      </c>
      <c r="C276" s="3">
        <v>18818</v>
      </c>
      <c r="D276" s="3">
        <v>4784</v>
      </c>
    </row>
    <row r="277" spans="1:4">
      <c r="A277" t="s">
        <v>651</v>
      </c>
      <c r="B277" s="1" t="s">
        <v>617</v>
      </c>
      <c r="C277" s="3">
        <v>20319</v>
      </c>
      <c r="D277" s="3">
        <v>5149</v>
      </c>
    </row>
    <row r="278" spans="1:4">
      <c r="A278" t="s">
        <v>652</v>
      </c>
      <c r="B278" s="1" t="s">
        <v>617</v>
      </c>
      <c r="C278" s="3">
        <v>21396</v>
      </c>
      <c r="D278" s="3">
        <v>5459</v>
      </c>
    </row>
    <row r="279" spans="1:4">
      <c r="A279" t="s">
        <v>653</v>
      </c>
      <c r="B279" s="1" t="s">
        <v>617</v>
      </c>
      <c r="C279" s="3">
        <v>22057</v>
      </c>
      <c r="D279" s="3">
        <v>5668</v>
      </c>
    </row>
    <row r="280" spans="1:4">
      <c r="A280" t="s">
        <v>654</v>
      </c>
      <c r="B280" s="1" t="s">
        <v>617</v>
      </c>
      <c r="C280" s="3">
        <v>22577</v>
      </c>
      <c r="D280" s="3">
        <v>5791</v>
      </c>
    </row>
    <row r="281" spans="1:4">
      <c r="A281" t="s">
        <v>655</v>
      </c>
      <c r="B281" s="1" t="s">
        <v>617</v>
      </c>
      <c r="C281" s="3">
        <v>23058</v>
      </c>
      <c r="D281" s="3">
        <v>5942</v>
      </c>
    </row>
    <row r="282" spans="1:4">
      <c r="A282" t="s">
        <v>656</v>
      </c>
      <c r="B282" s="1" t="s">
        <v>617</v>
      </c>
      <c r="C282" s="3">
        <v>23520</v>
      </c>
      <c r="D282" s="3">
        <v>6118</v>
      </c>
    </row>
    <row r="283" spans="1:4">
      <c r="A283" t="s">
        <v>657</v>
      </c>
      <c r="B283" s="1" t="s">
        <v>617</v>
      </c>
      <c r="C283" s="3">
        <v>24377</v>
      </c>
      <c r="D283" s="3">
        <v>6391</v>
      </c>
    </row>
    <row r="284" spans="1:4">
      <c r="A284" t="s">
        <v>684</v>
      </c>
      <c r="B284" s="1" t="s">
        <v>617</v>
      </c>
      <c r="C284" s="3">
        <v>24992</v>
      </c>
      <c r="D284" s="3">
        <v>6606</v>
      </c>
    </row>
    <row r="285" spans="1:4">
      <c r="A285" t="s">
        <v>685</v>
      </c>
      <c r="B285" s="1" t="s">
        <v>617</v>
      </c>
      <c r="C285" s="3">
        <v>25070</v>
      </c>
      <c r="D285" s="3">
        <v>6760</v>
      </c>
    </row>
    <row r="286" spans="1:4">
      <c r="A286" t="s">
        <v>686</v>
      </c>
      <c r="B286" s="1" t="s">
        <v>617</v>
      </c>
      <c r="C286" s="3">
        <v>25384</v>
      </c>
      <c r="D286" s="3">
        <v>6984</v>
      </c>
    </row>
    <row r="287" spans="1:4">
      <c r="A287" t="s">
        <v>687</v>
      </c>
      <c r="B287" s="1" t="s">
        <v>617</v>
      </c>
      <c r="C287" s="3">
        <v>25703</v>
      </c>
      <c r="D287" s="3">
        <v>7186</v>
      </c>
    </row>
    <row r="288" spans="1:4">
      <c r="A288" t="s">
        <v>688</v>
      </c>
      <c r="B288" s="1" t="s">
        <v>617</v>
      </c>
      <c r="C288" s="3">
        <v>25951</v>
      </c>
      <c r="D288" s="3">
        <v>7370</v>
      </c>
    </row>
    <row r="289" spans="1:4">
      <c r="A289" t="s">
        <v>689</v>
      </c>
      <c r="B289" s="1" t="s">
        <v>617</v>
      </c>
      <c r="C289" s="3">
        <v>26187</v>
      </c>
      <c r="D289" s="3">
        <v>7570</v>
      </c>
    </row>
    <row r="290" spans="1:4">
      <c r="A290" t="s">
        <v>690</v>
      </c>
      <c r="B290" s="1" t="s">
        <v>617</v>
      </c>
      <c r="C290" s="3">
        <v>26315</v>
      </c>
      <c r="D290" s="3">
        <v>7685</v>
      </c>
    </row>
    <row r="291" spans="1:4">
      <c r="A291" t="s">
        <v>691</v>
      </c>
      <c r="B291" s="1" t="s">
        <v>617</v>
      </c>
      <c r="C291" s="3">
        <v>26297</v>
      </c>
      <c r="D291" s="3">
        <v>7843</v>
      </c>
    </row>
    <row r="292" spans="1:4">
      <c r="A292" t="s">
        <v>679</v>
      </c>
      <c r="B292" s="1" t="s">
        <v>617</v>
      </c>
      <c r="C292" s="3">
        <v>26412</v>
      </c>
      <c r="D292" s="3">
        <v>8078</v>
      </c>
    </row>
    <row r="293" spans="1:4">
      <c r="A293" t="s">
        <v>658</v>
      </c>
      <c r="B293" s="1" t="s">
        <v>617</v>
      </c>
      <c r="C293" s="3">
        <v>26253</v>
      </c>
      <c r="D293" s="3">
        <v>8217</v>
      </c>
    </row>
    <row r="294" spans="1:4">
      <c r="A294" t="s">
        <v>659</v>
      </c>
      <c r="B294" s="1" t="s">
        <v>617</v>
      </c>
      <c r="C294" s="3">
        <v>26108</v>
      </c>
      <c r="D294" s="3">
        <v>8340</v>
      </c>
    </row>
    <row r="295" spans="1:4">
      <c r="A295" t="s">
        <v>660</v>
      </c>
      <c r="B295" s="1" t="s">
        <v>617</v>
      </c>
      <c r="C295" s="3">
        <v>25836</v>
      </c>
      <c r="D295" s="3">
        <v>8345</v>
      </c>
    </row>
    <row r="296" spans="1:4">
      <c r="A296" t="s">
        <v>661</v>
      </c>
      <c r="B296" s="1" t="s">
        <v>617</v>
      </c>
      <c r="C296" s="3">
        <v>25762</v>
      </c>
      <c r="D296" s="3">
        <v>8467</v>
      </c>
    </row>
    <row r="297" spans="1:4">
      <c r="A297" t="s">
        <v>626</v>
      </c>
      <c r="B297" s="1" t="s">
        <v>617</v>
      </c>
      <c r="C297" s="3">
        <v>25581</v>
      </c>
      <c r="D297" s="3">
        <v>8550</v>
      </c>
    </row>
    <row r="298" spans="1:4">
      <c r="A298" t="s">
        <v>627</v>
      </c>
      <c r="B298" s="1" t="s">
        <v>617</v>
      </c>
      <c r="C298" s="3">
        <v>25411</v>
      </c>
      <c r="D298" s="3">
        <v>8476</v>
      </c>
    </row>
    <row r="299" spans="1:4">
      <c r="A299" t="s">
        <v>628</v>
      </c>
      <c r="B299" s="1" t="s">
        <v>617</v>
      </c>
      <c r="C299" s="3">
        <v>25167</v>
      </c>
      <c r="D299" s="3">
        <v>8515</v>
      </c>
    </row>
    <row r="300" spans="1:4">
      <c r="A300" t="s">
        <v>629</v>
      </c>
      <c r="B300" s="1" t="s">
        <v>617</v>
      </c>
      <c r="C300" s="3">
        <v>24849</v>
      </c>
      <c r="D300" s="3">
        <v>8599</v>
      </c>
    </row>
    <row r="301" spans="1:4">
      <c r="A301" t="s">
        <v>630</v>
      </c>
      <c r="B301" s="1" t="s">
        <v>617</v>
      </c>
      <c r="C301" s="3">
        <v>24634</v>
      </c>
      <c r="D301" s="3">
        <v>8676</v>
      </c>
    </row>
    <row r="302" spans="1:4">
      <c r="A302" t="s">
        <v>631</v>
      </c>
      <c r="B302" s="1" t="s">
        <v>617</v>
      </c>
      <c r="C302" s="3">
        <v>24492</v>
      </c>
      <c r="D302" s="3">
        <v>8848</v>
      </c>
    </row>
    <row r="303" spans="1:4">
      <c r="A303" t="s">
        <v>334</v>
      </c>
      <c r="B303" s="1" t="s">
        <v>617</v>
      </c>
      <c r="C303" s="3">
        <v>24493</v>
      </c>
      <c r="D303" s="3">
        <v>8997</v>
      </c>
    </row>
    <row r="304" spans="1:4">
      <c r="A304" t="s">
        <v>335</v>
      </c>
      <c r="B304" s="1" t="s">
        <v>617</v>
      </c>
      <c r="C304" s="3">
        <v>24426</v>
      </c>
      <c r="D304" s="3">
        <v>9063</v>
      </c>
    </row>
    <row r="305" spans="1:4">
      <c r="A305" t="s">
        <v>336</v>
      </c>
      <c r="B305" s="1" t="s">
        <v>617</v>
      </c>
      <c r="C305" s="3">
        <v>24342</v>
      </c>
      <c r="D305" s="3">
        <v>8783</v>
      </c>
    </row>
    <row r="306" spans="1:4">
      <c r="A306" t="s">
        <v>337</v>
      </c>
      <c r="B306" s="1" t="s">
        <v>617</v>
      </c>
      <c r="C306" s="3">
        <v>24170</v>
      </c>
      <c r="D306" s="3">
        <v>8871</v>
      </c>
    </row>
    <row r="307" spans="1:4">
      <c r="A307" t="s">
        <v>338</v>
      </c>
      <c r="B307" s="1" t="s">
        <v>617</v>
      </c>
      <c r="C307" s="3">
        <v>23922</v>
      </c>
      <c r="D307" s="3">
        <v>8903</v>
      </c>
    </row>
    <row r="308" spans="1:4">
      <c r="A308" t="s">
        <v>339</v>
      </c>
      <c r="B308" s="1" t="s">
        <v>617</v>
      </c>
      <c r="C308" s="3">
        <v>23829</v>
      </c>
      <c r="D308" s="3">
        <v>9018</v>
      </c>
    </row>
    <row r="309" spans="1:4">
      <c r="A309" t="s">
        <v>340</v>
      </c>
      <c r="B309" s="1" t="s">
        <v>617</v>
      </c>
      <c r="C309" s="3">
        <v>23755</v>
      </c>
      <c r="D309" s="3">
        <v>9125</v>
      </c>
    </row>
    <row r="310" spans="1:4">
      <c r="A310" t="s">
        <v>341</v>
      </c>
      <c r="B310" s="1" t="s">
        <v>617</v>
      </c>
      <c r="C310" s="3">
        <v>23832</v>
      </c>
      <c r="D310" s="3">
        <v>9200</v>
      </c>
    </row>
    <row r="311" spans="1:4">
      <c r="A311" t="s">
        <v>342</v>
      </c>
      <c r="B311" s="1" t="s">
        <v>617</v>
      </c>
      <c r="C311" s="3">
        <v>23651</v>
      </c>
      <c r="D311" s="3">
        <v>9287</v>
      </c>
    </row>
    <row r="312" spans="1:4">
      <c r="A312" t="s">
        <v>343</v>
      </c>
      <c r="B312" s="1" t="s">
        <v>617</v>
      </c>
      <c r="C312" s="3">
        <v>23452</v>
      </c>
      <c r="D312" s="3">
        <v>9331</v>
      </c>
    </row>
    <row r="313" spans="1:4">
      <c r="A313" t="s">
        <v>344</v>
      </c>
      <c r="B313" s="1" t="s">
        <v>617</v>
      </c>
      <c r="C313" s="3">
        <v>23247</v>
      </c>
      <c r="D313" s="3">
        <v>9374</v>
      </c>
    </row>
    <row r="314" spans="1:4">
      <c r="A314" t="s">
        <v>345</v>
      </c>
      <c r="B314" s="1" t="s">
        <v>617</v>
      </c>
      <c r="C314" s="3">
        <v>23123</v>
      </c>
      <c r="D314" s="3">
        <v>9529</v>
      </c>
    </row>
    <row r="315" spans="1:4">
      <c r="A315" t="s">
        <v>346</v>
      </c>
      <c r="B315" s="1" t="s">
        <v>617</v>
      </c>
      <c r="C315" s="3">
        <v>22752</v>
      </c>
      <c r="D315" s="3">
        <v>9653</v>
      </c>
    </row>
    <row r="316" spans="1:4">
      <c r="A316" t="s">
        <v>347</v>
      </c>
      <c r="B316" s="1" t="s">
        <v>617</v>
      </c>
      <c r="C316" s="3">
        <v>22759</v>
      </c>
      <c r="D316" s="3">
        <v>9820</v>
      </c>
    </row>
    <row r="317" spans="1:4">
      <c r="A317" t="s">
        <v>2399</v>
      </c>
      <c r="B317" s="1707" t="s">
        <v>617</v>
      </c>
      <c r="C317" s="3">
        <v>22591</v>
      </c>
      <c r="D317" s="3">
        <v>9935</v>
      </c>
    </row>
    <row r="319" spans="1:4">
      <c r="A319" s="12" t="s">
        <v>637</v>
      </c>
      <c r="B319" t="s">
        <v>910</v>
      </c>
    </row>
    <row r="320" spans="1:4">
      <c r="A320" s="172" t="s">
        <v>637</v>
      </c>
      <c r="B320" s="173" t="s">
        <v>600</v>
      </c>
      <c r="C320" s="193" t="s">
        <v>911</v>
      </c>
      <c r="D320" s="173"/>
    </row>
    <row r="321" spans="1:4">
      <c r="A321" s="171"/>
      <c r="B321" s="173" t="s">
        <v>601</v>
      </c>
      <c r="C321" s="193" t="s">
        <v>912</v>
      </c>
      <c r="D321" s="173"/>
    </row>
    <row r="322" spans="1:4">
      <c r="A322" s="174"/>
      <c r="B322" s="173" t="s">
        <v>598</v>
      </c>
      <c r="C322" s="193" t="s">
        <v>913</v>
      </c>
      <c r="D322" s="175"/>
    </row>
    <row r="323" spans="1:4">
      <c r="A323" s="174"/>
      <c r="B323" s="173" t="s">
        <v>599</v>
      </c>
      <c r="C323" s="193" t="s">
        <v>914</v>
      </c>
      <c r="D323" s="173"/>
    </row>
    <row r="324" spans="1:4">
      <c r="A324" s="174"/>
      <c r="B324" s="173" t="s">
        <v>602</v>
      </c>
      <c r="C324" s="193" t="s">
        <v>915</v>
      </c>
      <c r="D324" s="173"/>
    </row>
    <row r="325" spans="1:4">
      <c r="A325" s="174"/>
      <c r="B325" s="173" t="s">
        <v>603</v>
      </c>
      <c r="C325" s="193" t="s">
        <v>916</v>
      </c>
      <c r="D325" s="173"/>
    </row>
    <row r="326" spans="1:4">
      <c r="A326" s="176"/>
      <c r="B326" s="174"/>
      <c r="C326" s="171"/>
      <c r="D326" s="177"/>
    </row>
    <row r="327" spans="1:4">
      <c r="A327" s="172" t="s">
        <v>637</v>
      </c>
      <c r="B327" s="2198" t="s">
        <v>644</v>
      </c>
      <c r="C327" s="2198"/>
      <c r="D327" s="2198"/>
    </row>
    <row r="328" spans="1:4">
      <c r="A328" s="174"/>
      <c r="B328" s="2198" t="s">
        <v>646</v>
      </c>
      <c r="C328" s="2198"/>
      <c r="D328" s="2198"/>
    </row>
  </sheetData>
  <autoFilter ref="A5:D317" xr:uid="{962DD591-E7F1-4D40-9F94-524D57B91354}"/>
  <mergeCells count="2">
    <mergeCell ref="B327:D327"/>
    <mergeCell ref="B328:D328"/>
  </mergeCells>
  <phoneticPr fontId="8"/>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9BC53-0A8E-42C9-8DC2-0D6352F7B34F}">
  <dimension ref="A1:G44"/>
  <sheetViews>
    <sheetView workbookViewId="0">
      <pane ySplit="6" topLeftCell="A22" activePane="bottomLeft" state="frozen"/>
      <selection activeCell="A155" sqref="A155"/>
      <selection pane="bottomLeft" activeCell="E34" sqref="E34"/>
    </sheetView>
  </sheetViews>
  <sheetFormatPr defaultRowHeight="13.5"/>
  <cols>
    <col min="1" max="7" width="12.125" customWidth="1"/>
  </cols>
  <sheetData>
    <row r="1" spans="1:7">
      <c r="A1" t="s">
        <v>669</v>
      </c>
    </row>
    <row r="2" spans="1:7">
      <c r="A2" t="s">
        <v>663</v>
      </c>
    </row>
    <row r="3" spans="1:7">
      <c r="A3" t="s">
        <v>670</v>
      </c>
    </row>
    <row r="5" spans="1:7">
      <c r="A5" s="184"/>
      <c r="B5" s="184" t="s">
        <v>607</v>
      </c>
      <c r="C5" s="184" t="s">
        <v>607</v>
      </c>
      <c r="D5" s="184" t="s">
        <v>607</v>
      </c>
      <c r="E5" s="184" t="s">
        <v>605</v>
      </c>
      <c r="F5" s="184" t="s">
        <v>605</v>
      </c>
      <c r="G5" s="184" t="s">
        <v>605</v>
      </c>
    </row>
    <row r="6" spans="1:7">
      <c r="A6" s="184" t="s">
        <v>619</v>
      </c>
      <c r="B6" s="184" t="s">
        <v>671</v>
      </c>
      <c r="C6" s="184" t="s">
        <v>672</v>
      </c>
      <c r="D6" s="184" t="s">
        <v>673</v>
      </c>
      <c r="E6" s="184" t="s">
        <v>671</v>
      </c>
      <c r="F6" s="184" t="s">
        <v>672</v>
      </c>
      <c r="G6" s="184" t="s">
        <v>673</v>
      </c>
    </row>
    <row r="7" spans="1:7">
      <c r="A7" s="181" t="s">
        <v>674</v>
      </c>
      <c r="B7" s="181">
        <v>57140</v>
      </c>
      <c r="C7" s="181">
        <v>118507</v>
      </c>
      <c r="D7" s="181">
        <v>175647</v>
      </c>
      <c r="E7" s="181">
        <v>27076</v>
      </c>
      <c r="F7" s="181">
        <v>31795</v>
      </c>
      <c r="G7" s="181">
        <v>58871</v>
      </c>
    </row>
    <row r="8" spans="1:7">
      <c r="A8" s="181" t="s">
        <v>675</v>
      </c>
      <c r="B8" s="181">
        <v>59050</v>
      </c>
      <c r="C8" s="181">
        <v>119134</v>
      </c>
      <c r="D8" s="181">
        <v>178184</v>
      </c>
      <c r="E8" s="181">
        <v>27910</v>
      </c>
      <c r="F8" s="181">
        <v>32466</v>
      </c>
      <c r="G8" s="181">
        <v>60376</v>
      </c>
    </row>
    <row r="9" spans="1:7">
      <c r="A9" s="181" t="s">
        <v>676</v>
      </c>
      <c r="B9" s="181">
        <v>60144</v>
      </c>
      <c r="C9" s="181">
        <v>119810</v>
      </c>
      <c r="D9" s="181">
        <v>179954</v>
      </c>
      <c r="E9" s="181">
        <v>28239</v>
      </c>
      <c r="F9" s="181">
        <v>33014</v>
      </c>
      <c r="G9" s="181">
        <v>61253</v>
      </c>
    </row>
    <row r="10" spans="1:7">
      <c r="A10" s="181" t="s">
        <v>677</v>
      </c>
      <c r="B10" s="181">
        <v>60736</v>
      </c>
      <c r="C10" s="181">
        <v>121591</v>
      </c>
      <c r="D10" s="181">
        <v>182327</v>
      </c>
      <c r="E10" s="181">
        <v>29140</v>
      </c>
      <c r="F10" s="181">
        <v>34192</v>
      </c>
      <c r="G10" s="181">
        <v>63332</v>
      </c>
    </row>
    <row r="11" spans="1:7">
      <c r="A11" s="181" t="s">
        <v>678</v>
      </c>
      <c r="B11" s="181">
        <v>62368</v>
      </c>
      <c r="C11" s="181">
        <v>122311</v>
      </c>
      <c r="D11" s="181">
        <v>184679</v>
      </c>
      <c r="E11" s="181">
        <v>30078</v>
      </c>
      <c r="F11" s="181">
        <v>35033</v>
      </c>
      <c r="G11" s="181">
        <v>65111</v>
      </c>
    </row>
    <row r="12" spans="1:7">
      <c r="A12" s="181" t="s">
        <v>679</v>
      </c>
      <c r="B12" s="181">
        <v>64162</v>
      </c>
      <c r="C12" s="181">
        <v>123018</v>
      </c>
      <c r="D12" s="181">
        <v>187180</v>
      </c>
      <c r="E12" s="181">
        <v>30770</v>
      </c>
      <c r="F12" s="181">
        <v>36169</v>
      </c>
      <c r="G12" s="181">
        <v>66939</v>
      </c>
    </row>
    <row r="13" spans="1:7">
      <c r="A13" s="181" t="s">
        <v>665</v>
      </c>
      <c r="B13" s="181">
        <v>65456</v>
      </c>
      <c r="C13" s="181">
        <v>123114</v>
      </c>
      <c r="D13" s="181">
        <v>188570</v>
      </c>
      <c r="E13" s="181">
        <v>31398</v>
      </c>
      <c r="F13" s="181">
        <v>36859</v>
      </c>
      <c r="G13" s="181">
        <v>68257</v>
      </c>
    </row>
    <row r="14" spans="1:7">
      <c r="A14" s="181" t="s">
        <v>659</v>
      </c>
      <c r="B14" s="181">
        <v>66504</v>
      </c>
      <c r="C14" s="181">
        <v>123574</v>
      </c>
      <c r="D14" s="181">
        <v>190078</v>
      </c>
      <c r="E14" s="181">
        <v>31803</v>
      </c>
      <c r="F14" s="181">
        <v>37577</v>
      </c>
      <c r="G14" s="181">
        <v>69380</v>
      </c>
    </row>
    <row r="15" spans="1:7">
      <c r="A15" s="181" t="s">
        <v>666</v>
      </c>
      <c r="B15" s="181">
        <v>67939</v>
      </c>
      <c r="C15" s="181">
        <v>123875</v>
      </c>
      <c r="D15" s="181">
        <v>191814</v>
      </c>
      <c r="E15" s="181">
        <v>32799</v>
      </c>
      <c r="F15" s="181">
        <v>38063</v>
      </c>
      <c r="G15" s="181">
        <v>70862</v>
      </c>
    </row>
    <row r="16" spans="1:7">
      <c r="A16" s="181" t="s">
        <v>667</v>
      </c>
      <c r="B16" s="181">
        <v>69242</v>
      </c>
      <c r="C16" s="181">
        <v>124219</v>
      </c>
      <c r="D16" s="181">
        <v>193461</v>
      </c>
      <c r="E16" s="181">
        <v>33556</v>
      </c>
      <c r="F16" s="181">
        <v>38705</v>
      </c>
      <c r="G16" s="181">
        <v>72261</v>
      </c>
    </row>
    <row r="17" spans="1:7">
      <c r="A17" s="181" t="s">
        <v>626</v>
      </c>
      <c r="B17" s="181">
        <v>70502</v>
      </c>
      <c r="C17" s="181">
        <v>124544</v>
      </c>
      <c r="D17" s="181">
        <v>195046</v>
      </c>
      <c r="E17" s="181">
        <v>34159</v>
      </c>
      <c r="F17" s="181">
        <v>39371</v>
      </c>
      <c r="G17" s="181">
        <v>73530</v>
      </c>
    </row>
    <row r="18" spans="1:7">
      <c r="A18" s="181" t="s">
        <v>627</v>
      </c>
      <c r="B18" s="181">
        <v>71501</v>
      </c>
      <c r="C18" s="181">
        <v>124746</v>
      </c>
      <c r="D18" s="181">
        <v>196247</v>
      </c>
      <c r="E18" s="181">
        <v>34654</v>
      </c>
      <c r="F18" s="181">
        <v>39697</v>
      </c>
      <c r="G18" s="181">
        <v>74351</v>
      </c>
    </row>
    <row r="19" spans="1:7">
      <c r="A19" s="181" t="s">
        <v>628</v>
      </c>
      <c r="B19" s="181">
        <v>73133</v>
      </c>
      <c r="C19" s="181">
        <v>125043</v>
      </c>
      <c r="D19" s="181">
        <v>198176</v>
      </c>
      <c r="E19" s="181">
        <v>35655</v>
      </c>
      <c r="F19" s="181">
        <v>40304</v>
      </c>
      <c r="G19" s="181">
        <v>75959</v>
      </c>
    </row>
    <row r="20" spans="1:7">
      <c r="A20" s="181" t="s">
        <v>629</v>
      </c>
      <c r="B20" s="181">
        <v>74997</v>
      </c>
      <c r="C20" s="181">
        <v>125531</v>
      </c>
      <c r="D20" s="181">
        <v>200528</v>
      </c>
      <c r="E20" s="181">
        <v>37546</v>
      </c>
      <c r="F20" s="181">
        <v>40975</v>
      </c>
      <c r="G20" s="181">
        <v>78521</v>
      </c>
    </row>
    <row r="21" spans="1:7">
      <c r="A21" s="181" t="s">
        <v>630</v>
      </c>
      <c r="B21" s="181">
        <v>76453</v>
      </c>
      <c r="C21" s="181">
        <v>126827</v>
      </c>
      <c r="D21" s="181">
        <v>203280</v>
      </c>
      <c r="E21" s="181">
        <v>38347</v>
      </c>
      <c r="F21" s="181">
        <v>42141</v>
      </c>
      <c r="G21" s="181">
        <v>80488</v>
      </c>
    </row>
    <row r="22" spans="1:7">
      <c r="A22" s="181" t="s">
        <v>631</v>
      </c>
      <c r="B22" s="181">
        <v>77936</v>
      </c>
      <c r="C22" s="181">
        <v>128725</v>
      </c>
      <c r="D22" s="181">
        <v>206661</v>
      </c>
      <c r="E22" s="181">
        <v>38818</v>
      </c>
      <c r="F22" s="181">
        <v>43868</v>
      </c>
      <c r="G22" s="181">
        <v>82686</v>
      </c>
    </row>
    <row r="23" spans="1:7">
      <c r="A23" s="181" t="s">
        <v>334</v>
      </c>
      <c r="B23" s="181">
        <v>78251</v>
      </c>
      <c r="C23" s="181">
        <v>131160</v>
      </c>
      <c r="D23" s="181">
        <v>209411</v>
      </c>
      <c r="E23" s="181">
        <v>38862</v>
      </c>
      <c r="F23" s="181">
        <v>45679</v>
      </c>
      <c r="G23" s="181">
        <v>84541</v>
      </c>
    </row>
    <row r="24" spans="1:7">
      <c r="A24" s="181" t="s">
        <v>335</v>
      </c>
      <c r="B24" s="181">
        <v>78808</v>
      </c>
      <c r="C24" s="181">
        <v>133637</v>
      </c>
      <c r="D24" s="181">
        <v>212445</v>
      </c>
      <c r="E24" s="181">
        <v>39005</v>
      </c>
      <c r="F24" s="181">
        <v>47519</v>
      </c>
      <c r="G24" s="181">
        <v>86524</v>
      </c>
    </row>
    <row r="25" spans="1:7">
      <c r="A25" s="181" t="s">
        <v>336</v>
      </c>
      <c r="B25" s="181">
        <v>79163</v>
      </c>
      <c r="C25" s="181">
        <v>135427</v>
      </c>
      <c r="D25" s="181">
        <v>214590</v>
      </c>
      <c r="E25" s="181">
        <v>40850</v>
      </c>
      <c r="F25" s="181">
        <v>46627</v>
      </c>
      <c r="G25" s="181">
        <v>87477</v>
      </c>
    </row>
    <row r="26" spans="1:7">
      <c r="A26" s="181" t="s">
        <v>337</v>
      </c>
      <c r="B26" s="181">
        <v>78236</v>
      </c>
      <c r="C26" s="181">
        <v>137641</v>
      </c>
      <c r="D26" s="181">
        <v>215877</v>
      </c>
      <c r="E26" s="181">
        <v>40792</v>
      </c>
      <c r="F26" s="181">
        <v>48192</v>
      </c>
      <c r="G26" s="181">
        <v>88984</v>
      </c>
    </row>
    <row r="27" spans="1:7">
      <c r="A27" s="181" t="s">
        <v>338</v>
      </c>
      <c r="B27" s="181">
        <v>78182</v>
      </c>
      <c r="C27" s="181">
        <v>139133</v>
      </c>
      <c r="D27" s="181">
        <v>217315</v>
      </c>
      <c r="E27" s="181">
        <v>40753</v>
      </c>
      <c r="F27" s="181">
        <v>49398</v>
      </c>
      <c r="G27" s="181">
        <v>90151</v>
      </c>
    </row>
    <row r="28" spans="1:7">
      <c r="A28" s="181" t="s">
        <v>339</v>
      </c>
      <c r="B28" s="181">
        <v>76713</v>
      </c>
      <c r="C28" s="181">
        <v>142689</v>
      </c>
      <c r="D28" s="181">
        <v>219402</v>
      </c>
      <c r="E28" s="181">
        <v>39936</v>
      </c>
      <c r="F28" s="181">
        <v>51492</v>
      </c>
      <c r="G28" s="181">
        <v>91428</v>
      </c>
    </row>
    <row r="29" spans="1:7">
      <c r="A29" s="181" t="s">
        <v>340</v>
      </c>
      <c r="B29" s="181">
        <v>76152</v>
      </c>
      <c r="C29" s="181">
        <v>144967</v>
      </c>
      <c r="D29" s="181">
        <v>221119</v>
      </c>
      <c r="E29" s="181">
        <v>39292</v>
      </c>
      <c r="F29" s="181">
        <v>53411</v>
      </c>
      <c r="G29" s="181">
        <v>92703</v>
      </c>
    </row>
    <row r="30" spans="1:7">
      <c r="A30" s="181" t="s">
        <v>341</v>
      </c>
      <c r="B30" s="181">
        <v>78757</v>
      </c>
      <c r="C30" s="181">
        <v>148206</v>
      </c>
      <c r="D30" s="181">
        <v>226963</v>
      </c>
      <c r="E30" s="181">
        <v>43215</v>
      </c>
      <c r="F30" s="181">
        <v>54975</v>
      </c>
      <c r="G30" s="181">
        <v>98190</v>
      </c>
    </row>
    <row r="31" spans="1:7">
      <c r="A31" s="181" t="s">
        <v>342</v>
      </c>
      <c r="B31" s="181">
        <v>78505</v>
      </c>
      <c r="C31" s="181">
        <v>151893</v>
      </c>
      <c r="D31" s="181">
        <v>230398</v>
      </c>
      <c r="E31" s="181">
        <v>43125</v>
      </c>
      <c r="F31" s="181">
        <v>57174</v>
      </c>
      <c r="G31" s="181">
        <v>100299</v>
      </c>
    </row>
    <row r="32" spans="1:7">
      <c r="A32" s="181" t="s">
        <v>343</v>
      </c>
      <c r="B32" s="181">
        <v>78582</v>
      </c>
      <c r="C32" s="181">
        <v>154967</v>
      </c>
      <c r="D32" s="181">
        <v>233549</v>
      </c>
      <c r="E32" s="181">
        <v>43216</v>
      </c>
      <c r="F32" s="181">
        <v>59208</v>
      </c>
      <c r="G32" s="181">
        <v>102424</v>
      </c>
    </row>
    <row r="33" spans="1:7">
      <c r="A33" s="181" t="s">
        <v>344</v>
      </c>
      <c r="B33" s="181">
        <v>78206</v>
      </c>
      <c r="C33" s="181">
        <v>158833</v>
      </c>
      <c r="D33" s="181">
        <v>237039</v>
      </c>
      <c r="E33" s="181">
        <v>43085</v>
      </c>
      <c r="F33" s="181">
        <v>61470</v>
      </c>
      <c r="G33" s="181">
        <v>104555</v>
      </c>
    </row>
    <row r="34" spans="1:7">
      <c r="A34" s="181" t="s">
        <v>345</v>
      </c>
      <c r="B34" s="181">
        <v>78194</v>
      </c>
      <c r="C34" s="181">
        <v>162793</v>
      </c>
      <c r="D34" s="181">
        <v>240987</v>
      </c>
      <c r="E34" s="181">
        <v>43454</v>
      </c>
      <c r="F34" s="181">
        <v>64039</v>
      </c>
      <c r="G34" s="181">
        <v>107493</v>
      </c>
    </row>
    <row r="35" spans="1:7">
      <c r="A35" s="181" t="s">
        <v>346</v>
      </c>
      <c r="B35" s="181">
        <v>77409</v>
      </c>
      <c r="C35" s="181">
        <v>164497</v>
      </c>
      <c r="D35" s="181">
        <v>241906</v>
      </c>
      <c r="E35" s="181">
        <v>43670</v>
      </c>
      <c r="F35" s="181">
        <v>66998</v>
      </c>
      <c r="G35" s="181">
        <v>110668</v>
      </c>
    </row>
    <row r="36" spans="1:7">
      <c r="A36" s="181" t="s">
        <v>347</v>
      </c>
      <c r="B36" s="181">
        <v>79407</v>
      </c>
      <c r="C36" s="181">
        <v>167377</v>
      </c>
      <c r="D36" s="181">
        <v>246784</v>
      </c>
      <c r="E36" s="181">
        <v>45020</v>
      </c>
      <c r="F36" s="181">
        <v>69071</v>
      </c>
      <c r="G36" s="181">
        <v>114091</v>
      </c>
    </row>
    <row r="37" spans="1:7">
      <c r="A37" s="181" t="s">
        <v>2399</v>
      </c>
      <c r="B37" s="3">
        <v>82238</v>
      </c>
      <c r="C37" s="3">
        <v>170243</v>
      </c>
      <c r="D37" s="3">
        <v>252481</v>
      </c>
      <c r="E37" s="3">
        <v>47130</v>
      </c>
      <c r="F37" s="3">
        <v>71034</v>
      </c>
      <c r="G37" s="3">
        <v>118164</v>
      </c>
    </row>
    <row r="39" spans="1:7" ht="54.75" customHeight="1">
      <c r="A39" s="183" t="s">
        <v>680</v>
      </c>
      <c r="B39" s="2199" t="s">
        <v>668</v>
      </c>
      <c r="C39" s="2199"/>
      <c r="D39" s="2199"/>
      <c r="E39" s="2199"/>
      <c r="F39" s="2199"/>
      <c r="G39" s="2199"/>
    </row>
    <row r="40" spans="1:7" ht="13.5" customHeight="1">
      <c r="B40" s="180"/>
      <c r="C40" s="180"/>
      <c r="D40" s="180"/>
      <c r="E40" s="180"/>
      <c r="F40" s="180"/>
      <c r="G40" s="180"/>
    </row>
    <row r="41" spans="1:7">
      <c r="A41" s="182" t="s">
        <v>681</v>
      </c>
      <c r="B41" s="180" t="s">
        <v>682</v>
      </c>
      <c r="C41" s="180"/>
      <c r="D41" s="180"/>
      <c r="E41" s="180"/>
      <c r="F41" s="180"/>
      <c r="G41" s="180"/>
    </row>
    <row r="42" spans="1:7">
      <c r="A42" s="180"/>
      <c r="B42" s="180"/>
      <c r="C42" s="180"/>
      <c r="D42" s="180"/>
      <c r="E42" s="180"/>
      <c r="F42" s="180"/>
      <c r="G42" s="180"/>
    </row>
    <row r="43" spans="1:7">
      <c r="A43" s="180"/>
      <c r="B43" s="180"/>
      <c r="C43" s="180"/>
      <c r="D43" s="180"/>
      <c r="E43" s="180"/>
      <c r="F43" s="180"/>
      <c r="G43" s="180"/>
    </row>
    <row r="44" spans="1:7">
      <c r="A44" s="179"/>
      <c r="B44" s="178"/>
      <c r="C44" s="178"/>
      <c r="D44" s="178"/>
      <c r="E44" s="178"/>
    </row>
  </sheetData>
  <mergeCells count="1">
    <mergeCell ref="B39:G39"/>
  </mergeCells>
  <phoneticPr fontId="8"/>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8C7B45FEC016241A741A39097E67E7B" ma:contentTypeVersion="12" ma:contentTypeDescription="新しいドキュメントを作成します。" ma:contentTypeScope="" ma:versionID="4a3fe5b473ba11bdc750d27c61db7e1f">
  <xsd:schema xmlns:xsd="http://www.w3.org/2001/XMLSchema" xmlns:xs="http://www.w3.org/2001/XMLSchema" xmlns:p="http://schemas.microsoft.com/office/2006/metadata/properties" xmlns:ns2="aec7a5a4-3acc-481b-96da-e8c57b3f331f" xmlns:ns3="27083e2e-98a8-4b23-94e9-0be83a41c3fc" targetNamespace="http://schemas.microsoft.com/office/2006/metadata/properties" ma:root="true" ma:fieldsID="c12bda4c9f3309dadafb2f4c5111025a" ns2:_="" ns3:_="">
    <xsd:import namespace="aec7a5a4-3acc-481b-96da-e8c57b3f331f"/>
    <xsd:import namespace="27083e2e-98a8-4b23-94e9-0be83a41c3f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c7a5a4-3acc-481b-96da-e8c57b3f33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2d2c588-4098-4adb-b795-29d38f8b48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083e2e-98a8-4b23-94e9-0be83a41c3f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c504a0-51ee-4fad-b67c-9f629cc52110}" ma:internalName="TaxCatchAll" ma:showField="CatchAllData" ma:web="27083e2e-98a8-4b23-94e9-0be83a41c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083e2e-98a8-4b23-94e9-0be83a41c3fc" xsi:nil="true"/>
    <lcf76f155ced4ddcb4097134ff3c332f xmlns="aec7a5a4-3acc-481b-96da-e8c57b3f33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994921-64CF-4F81-9CFD-B8F89E31900C}"/>
</file>

<file path=customXml/itemProps2.xml><?xml version="1.0" encoding="utf-8"?>
<ds:datastoreItem xmlns:ds="http://schemas.openxmlformats.org/officeDocument/2006/customXml" ds:itemID="{C10F4EBB-2287-46A1-8049-52444A533CD0}"/>
</file>

<file path=customXml/itemProps3.xml><?xml version="1.0" encoding="utf-8"?>
<ds:datastoreItem xmlns:ds="http://schemas.openxmlformats.org/officeDocument/2006/customXml" ds:itemID="{8E832B64-A5A6-4371-A48E-54BB4805AD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72</vt:i4>
      </vt:variant>
      <vt:variant>
        <vt:lpstr>名前付き一覧</vt:lpstr>
      </vt:variant>
      <vt:variant>
        <vt:i4>60</vt:i4>
      </vt:variant>
    </vt:vector>
  </HeadingPairs>
  <TitlesOfParts>
    <vt:vector size="132" baseType="lpstr">
      <vt:lpstr>概況_ﾐﾆ・ｲﾝﾌｫﾒｰｼｮﾝ </vt:lpstr>
      <vt:lpstr>気象概況</vt:lpstr>
      <vt:lpstr>早見表</vt:lpstr>
      <vt:lpstr>計算式</vt:lpstr>
      <vt:lpstr>人口_表１</vt:lpstr>
      <vt:lpstr>表２</vt:lpstr>
      <vt:lpstr>表３</vt:lpstr>
      <vt:lpstr>表４</vt:lpstr>
      <vt:lpstr>表５</vt:lpstr>
      <vt:lpstr>表６</vt:lpstr>
      <vt:lpstr>表７</vt:lpstr>
      <vt:lpstr>表８</vt:lpstr>
      <vt:lpstr>表９</vt:lpstr>
      <vt:lpstr>表10</vt:lpstr>
      <vt:lpstr>表11</vt:lpstr>
      <vt:lpstr>産業_表12</vt:lpstr>
      <vt:lpstr>表13</vt:lpstr>
      <vt:lpstr>表14</vt:lpstr>
      <vt:lpstr>表15</vt:lpstr>
      <vt:lpstr>表15　産業分類新旧対照</vt:lpstr>
      <vt:lpstr>表16</vt:lpstr>
      <vt:lpstr>表17</vt:lpstr>
      <vt:lpstr>表18</vt:lpstr>
      <vt:lpstr>表19</vt:lpstr>
      <vt:lpstr>表20</vt:lpstr>
      <vt:lpstr>表21</vt:lpstr>
      <vt:lpstr>表22</vt:lpstr>
      <vt:lpstr>表23</vt:lpstr>
      <vt:lpstr>表24</vt:lpstr>
      <vt:lpstr>表25</vt:lpstr>
      <vt:lpstr>表26</vt:lpstr>
      <vt:lpstr>表27</vt:lpstr>
      <vt:lpstr>土地_表28</vt:lpstr>
      <vt:lpstr>表29</vt:lpstr>
      <vt:lpstr>表30</vt:lpstr>
      <vt:lpstr>住宅_表31</vt:lpstr>
      <vt:lpstr>表32</vt:lpstr>
      <vt:lpstr>公園_表33</vt:lpstr>
      <vt:lpstr>表34</vt:lpstr>
      <vt:lpstr>上・下水道_表35</vt:lpstr>
      <vt:lpstr>上・下水道_表36</vt:lpstr>
      <vt:lpstr>治安_表37</vt:lpstr>
      <vt:lpstr>表38</vt:lpstr>
      <vt:lpstr>表39</vt:lpstr>
      <vt:lpstr>運輸_表40</vt:lpstr>
      <vt:lpstr>表40_2</vt:lpstr>
      <vt:lpstr>表41</vt:lpstr>
      <vt:lpstr>表42</vt:lpstr>
      <vt:lpstr>環境・衛生_表43</vt:lpstr>
      <vt:lpstr>表44</vt:lpstr>
      <vt:lpstr>福祉_表45</vt:lpstr>
      <vt:lpstr>表46</vt:lpstr>
      <vt:lpstr>表47</vt:lpstr>
      <vt:lpstr>表48</vt:lpstr>
      <vt:lpstr>表49</vt:lpstr>
      <vt:lpstr>表50</vt:lpstr>
      <vt:lpstr>表51</vt:lpstr>
      <vt:lpstr>教育_表52</vt:lpstr>
      <vt:lpstr>表53</vt:lpstr>
      <vt:lpstr>表54</vt:lpstr>
      <vt:lpstr>表55</vt:lpstr>
      <vt:lpstr>表56</vt:lpstr>
      <vt:lpstr>表57</vt:lpstr>
      <vt:lpstr>表58</vt:lpstr>
      <vt:lpstr>表59</vt:lpstr>
      <vt:lpstr>選挙_表60</vt:lpstr>
      <vt:lpstr>表61</vt:lpstr>
      <vt:lpstr>財政_表62</vt:lpstr>
      <vt:lpstr>表63</vt:lpstr>
      <vt:lpstr>表64</vt:lpstr>
      <vt:lpstr>表65</vt:lpstr>
      <vt:lpstr>職員_表66</vt:lpstr>
      <vt:lpstr>運輸_表40!Print_Area</vt:lpstr>
      <vt:lpstr>'概況_ﾐﾆ・ｲﾝﾌｫﾒｰｼｮﾝ '!Print_Area</vt:lpstr>
      <vt:lpstr>環境・衛生_表43!Print_Area</vt:lpstr>
      <vt:lpstr>気象概況!Print_Area</vt:lpstr>
      <vt:lpstr>教育_表52!Print_Area</vt:lpstr>
      <vt:lpstr>計算式!Print_Area</vt:lpstr>
      <vt:lpstr>公園_表33!Print_Area</vt:lpstr>
      <vt:lpstr>財政_表62!Print_Area</vt:lpstr>
      <vt:lpstr>産業_表12!Print_Area</vt:lpstr>
      <vt:lpstr>治安_表37!Print_Area</vt:lpstr>
      <vt:lpstr>住宅_表31!Print_Area</vt:lpstr>
      <vt:lpstr>上・下水道_表35!Print_Area</vt:lpstr>
      <vt:lpstr>上・下水道_表36!Print_Area</vt:lpstr>
      <vt:lpstr>職員_表66!Print_Area</vt:lpstr>
      <vt:lpstr>人口_表１!Print_Area</vt:lpstr>
      <vt:lpstr>早見表!Print_Area</vt:lpstr>
      <vt:lpstr>土地_表28!Print_Area</vt:lpstr>
      <vt:lpstr>表13!Print_Area</vt:lpstr>
      <vt:lpstr>表14!Print_Area</vt:lpstr>
      <vt:lpstr>表15!Print_Area</vt:lpstr>
      <vt:lpstr>表16!Print_Area</vt:lpstr>
      <vt:lpstr>表18!Print_Area</vt:lpstr>
      <vt:lpstr>表19!Print_Area</vt:lpstr>
      <vt:lpstr>表20!Print_Area</vt:lpstr>
      <vt:lpstr>表21!Print_Area</vt:lpstr>
      <vt:lpstr>表22!Print_Area</vt:lpstr>
      <vt:lpstr>表23!Print_Area</vt:lpstr>
      <vt:lpstr>表24!Print_Area</vt:lpstr>
      <vt:lpstr>表25!Print_Area</vt:lpstr>
      <vt:lpstr>表26!Print_Area</vt:lpstr>
      <vt:lpstr>表27!Print_Area</vt:lpstr>
      <vt:lpstr>表29!Print_Area</vt:lpstr>
      <vt:lpstr>表３!Print_Area</vt:lpstr>
      <vt:lpstr>表30!Print_Area</vt:lpstr>
      <vt:lpstr>表32!Print_Area</vt:lpstr>
      <vt:lpstr>表34!Print_Area</vt:lpstr>
      <vt:lpstr>表38!Print_Area</vt:lpstr>
      <vt:lpstr>表39!Print_Area</vt:lpstr>
      <vt:lpstr>表40_2!Print_Area</vt:lpstr>
      <vt:lpstr>表41!Print_Area</vt:lpstr>
      <vt:lpstr>表42!Print_Area</vt:lpstr>
      <vt:lpstr>表44!Print_Area</vt:lpstr>
      <vt:lpstr>表46!Print_Area</vt:lpstr>
      <vt:lpstr>表47!Print_Area</vt:lpstr>
      <vt:lpstr>表48!Print_Area</vt:lpstr>
      <vt:lpstr>表50!Print_Area</vt:lpstr>
      <vt:lpstr>表51!Print_Area</vt:lpstr>
      <vt:lpstr>表53!Print_Area</vt:lpstr>
      <vt:lpstr>表55!Print_Area</vt:lpstr>
      <vt:lpstr>表56!Print_Area</vt:lpstr>
      <vt:lpstr>表57!Print_Area</vt:lpstr>
      <vt:lpstr>表58!Print_Area</vt:lpstr>
      <vt:lpstr>表59!Print_Area</vt:lpstr>
      <vt:lpstr>表61!Print_Area</vt:lpstr>
      <vt:lpstr>表63!Print_Area</vt:lpstr>
      <vt:lpstr>表64!Print_Area</vt:lpstr>
      <vt:lpstr>表65!Print_Area</vt:lpstr>
      <vt:lpstr>福祉_表45!Print_Area</vt:lpstr>
      <vt:lpstr>早見表!Print_Titles</vt:lpstr>
      <vt:lpstr>表２!Print_Titles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2023-03-15T05:32:29Z</dcterms:created>
  <dcterms:modified xsi:type="dcterms:W3CDTF">2023-07-04T07:38:53Z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0x01010098C7B45FEC016241A741A39097E67E7B</vt:lpwstr>
  </property>
</Properties>
</file>